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23bfs.cii.rc.u-fukui.ac.jp\home\staff\t-mazda\Downloads\"/>
    </mc:Choice>
  </mc:AlternateContent>
  <xr:revisionPtr revIDLastSave="0" documentId="8_{7991BB2A-D858-47A4-A059-87CE3B190712}" xr6:coauthVersionLast="36" xr6:coauthVersionMax="36" xr10:uidLastSave="{00000000-0000-0000-0000-000000000000}"/>
  <bookViews>
    <workbookView xWindow="-15" yWindow="6390" windowWidth="28830" windowHeight="6435" xr2:uid="{00000000-000D-0000-FFFF-FFFF00000000}"/>
  </bookViews>
  <sheets>
    <sheet name="国際地域" sheetId="1" r:id="rId1"/>
  </sheets>
  <definedNames>
    <definedName name="_xlnm._FilterDatabase" localSheetId="0" hidden="1">国際地域!$A$4:$N$214</definedName>
  </definedNames>
  <calcPr calcId="191029"/>
</workbook>
</file>

<file path=xl/calcChain.xml><?xml version="1.0" encoding="utf-8"?>
<calcChain xmlns="http://schemas.openxmlformats.org/spreadsheetml/2006/main">
  <c r="J178" i="1" l="1"/>
  <c r="J179" i="1"/>
  <c r="J209" i="1"/>
  <c r="J193" i="1"/>
  <c r="J168" i="1"/>
  <c r="J182" i="1"/>
  <c r="J188" i="1"/>
  <c r="J206" i="1"/>
  <c r="J201" i="1"/>
  <c r="J194" i="1"/>
  <c r="J205" i="1"/>
  <c r="J198" i="1"/>
  <c r="J175" i="1"/>
  <c r="J199" i="1"/>
  <c r="J181" i="1"/>
  <c r="J212" i="1"/>
  <c r="J171" i="1"/>
  <c r="J167" i="1"/>
  <c r="J197" i="1"/>
  <c r="J183" i="1"/>
  <c r="J213" i="1"/>
  <c r="J176" i="1"/>
  <c r="J172" i="1"/>
  <c r="J165" i="1"/>
  <c r="J166" i="1"/>
  <c r="J211" i="1"/>
  <c r="J214" i="1"/>
  <c r="J191" i="1"/>
  <c r="J163" i="1"/>
  <c r="J170" i="1"/>
  <c r="J184" i="1"/>
  <c r="J174" i="1"/>
  <c r="J203" i="1"/>
  <c r="J162" i="1"/>
  <c r="J202" i="1"/>
  <c r="J207" i="1"/>
  <c r="J173" i="1"/>
  <c r="J187" i="1"/>
  <c r="J169" i="1"/>
  <c r="J164" i="1"/>
  <c r="J195" i="1"/>
  <c r="J186" i="1"/>
  <c r="J190" i="1"/>
  <c r="J200" i="1"/>
  <c r="J210" i="1"/>
  <c r="J196" i="1"/>
  <c r="J204" i="1"/>
  <c r="J208" i="1"/>
  <c r="J41" i="1"/>
  <c r="J82" i="1"/>
  <c r="J177" i="1"/>
  <c r="J192" i="1"/>
  <c r="J59" i="1"/>
  <c r="J40" i="1"/>
  <c r="J189" i="1"/>
  <c r="J185" i="1"/>
  <c r="J180" i="1"/>
  <c r="J121" i="1"/>
  <c r="J124" i="1"/>
  <c r="J54" i="1"/>
  <c r="J155" i="1"/>
  <c r="J119" i="1"/>
  <c r="J127" i="1"/>
  <c r="J11" i="1"/>
  <c r="J58" i="1"/>
  <c r="J42" i="1"/>
  <c r="J44" i="1"/>
  <c r="J77" i="1"/>
  <c r="J16" i="1"/>
  <c r="J22" i="1"/>
  <c r="J68" i="1"/>
  <c r="J24" i="1"/>
  <c r="J120" i="1"/>
  <c r="J60" i="1"/>
  <c r="J69" i="1"/>
  <c r="J12" i="1"/>
  <c r="J135" i="1"/>
  <c r="J161" i="1"/>
  <c r="J138" i="1"/>
  <c r="J94" i="1"/>
  <c r="J106" i="1"/>
  <c r="J96" i="1"/>
  <c r="J101" i="1"/>
  <c r="J89" i="1"/>
  <c r="J137" i="1"/>
  <c r="J51" i="1"/>
  <c r="J74" i="1"/>
  <c r="J83" i="1"/>
  <c r="J98" i="1"/>
  <c r="J35" i="1"/>
  <c r="J92" i="1"/>
  <c r="J36" i="1"/>
  <c r="J85" i="1"/>
  <c r="J33" i="1"/>
  <c r="J153" i="1"/>
  <c r="J13" i="1"/>
  <c r="J27" i="1"/>
  <c r="J146" i="1"/>
  <c r="J37" i="1"/>
  <c r="J47" i="1"/>
  <c r="J31" i="1"/>
  <c r="J19" i="1"/>
  <c r="J32" i="1"/>
  <c r="J76" i="1"/>
  <c r="J95" i="1"/>
  <c r="J107" i="1"/>
  <c r="J113" i="1"/>
  <c r="J117" i="1"/>
  <c r="J66" i="1"/>
  <c r="J79" i="1"/>
  <c r="J130" i="1"/>
  <c r="J99" i="1"/>
  <c r="J104" i="1"/>
  <c r="J56" i="1"/>
  <c r="J78" i="1"/>
  <c r="J64" i="1"/>
  <c r="J142" i="1"/>
  <c r="J115" i="1"/>
  <c r="J67" i="1"/>
  <c r="J14" i="1"/>
  <c r="J17" i="1"/>
  <c r="J39" i="1"/>
  <c r="J102" i="1"/>
  <c r="J61" i="1"/>
  <c r="J7" i="1"/>
  <c r="J105" i="1"/>
  <c r="J5" i="1"/>
  <c r="J80" i="1"/>
  <c r="J25" i="1"/>
  <c r="J53" i="1"/>
  <c r="J55" i="1"/>
  <c r="J112" i="1"/>
  <c r="J23" i="1"/>
  <c r="J30" i="1"/>
  <c r="J43" i="1"/>
  <c r="J28" i="1"/>
  <c r="J108" i="1"/>
  <c r="J110" i="1"/>
  <c r="J52" i="1"/>
  <c r="J18" i="1"/>
  <c r="J126" i="1"/>
  <c r="J71" i="1"/>
  <c r="J29" i="1"/>
  <c r="J109" i="1"/>
  <c r="J73" i="1"/>
  <c r="J26" i="1"/>
  <c r="J9" i="1"/>
  <c r="J91" i="1"/>
  <c r="J103" i="1"/>
  <c r="J63" i="1"/>
  <c r="J151" i="1"/>
  <c r="J122" i="1"/>
  <c r="J157" i="1"/>
  <c r="J144" i="1"/>
  <c r="J143" i="1"/>
  <c r="J160" i="1"/>
  <c r="J141" i="1"/>
  <c r="J93" i="1"/>
  <c r="J84" i="1"/>
  <c r="J6" i="1"/>
  <c r="J114" i="1"/>
  <c r="J123" i="1"/>
  <c r="J116" i="1"/>
  <c r="J38" i="1"/>
  <c r="J62" i="1"/>
  <c r="J111" i="1"/>
  <c r="J136" i="1"/>
  <c r="J152" i="1"/>
  <c r="J49" i="1"/>
  <c r="J147" i="1"/>
  <c r="J156" i="1"/>
  <c r="J118" i="1"/>
  <c r="J129" i="1"/>
  <c r="J148" i="1"/>
  <c r="J97" i="1"/>
  <c r="J131" i="1"/>
  <c r="J70" i="1"/>
  <c r="J159" i="1"/>
  <c r="J149" i="1"/>
  <c r="J150" i="1"/>
  <c r="J158" i="1"/>
  <c r="J128" i="1"/>
  <c r="J87" i="1"/>
  <c r="J88" i="1"/>
  <c r="J15" i="1"/>
  <c r="J65" i="1"/>
  <c r="J75" i="1"/>
  <c r="J132" i="1"/>
  <c r="J48" i="1"/>
  <c r="J8" i="1"/>
  <c r="J100" i="1"/>
  <c r="J72" i="1"/>
  <c r="J57" i="1"/>
  <c r="J34" i="1"/>
  <c r="J90" i="1"/>
  <c r="J145" i="1"/>
  <c r="J86" i="1"/>
  <c r="J154" i="1"/>
  <c r="J139" i="1"/>
  <c r="J133" i="1"/>
  <c r="J10" i="1"/>
  <c r="J45" i="1"/>
  <c r="J46" i="1"/>
  <c r="J134" i="1"/>
  <c r="J21" i="1"/>
  <c r="J81" i="1"/>
  <c r="J50" i="1"/>
  <c r="J125" i="1"/>
  <c r="J140" i="1"/>
  <c r="J20" i="1"/>
</calcChain>
</file>

<file path=xl/sharedStrings.xml><?xml version="1.0" encoding="utf-8"?>
<sst xmlns="http://schemas.openxmlformats.org/spreadsheetml/2006/main" count="1381" uniqueCount="971">
  <si>
    <t>Be Creative : Making a Living in the New Culture Industries</t>
  </si>
  <si>
    <t>Polity Press</t>
  </si>
  <si>
    <t>McRobbie, Angela</t>
  </si>
  <si>
    <t>Eating Wild Japan : Tracking the Culture of Foraged Foods, with a Guide to Plants and Recipes</t>
  </si>
  <si>
    <t>Stone Bridge Press</t>
  </si>
  <si>
    <t>Bird, Winifred;Poynter, Paul</t>
  </si>
  <si>
    <t>Handbook of Early Language Education</t>
  </si>
  <si>
    <t>Springer International Publishing AG</t>
  </si>
  <si>
    <t>Springer</t>
  </si>
  <si>
    <t>Schwartz, Mila</t>
  </si>
  <si>
    <t>How to Prevent the Next Pandemic</t>
  </si>
  <si>
    <t>Knopf Doubleday Publishing Group</t>
  </si>
  <si>
    <t>Gates, Bill</t>
  </si>
  <si>
    <t>How the Other Half Eats : The Untold Story of Food and Inequality in America</t>
  </si>
  <si>
    <t>Little Brown &amp; Company</t>
  </si>
  <si>
    <t>Fielding-Singh, Priya</t>
  </si>
  <si>
    <t>The SAGE Encyclopedia of Journalism : 2nd Edition</t>
  </si>
  <si>
    <t>SAGE Publications, Incorporated</t>
  </si>
  <si>
    <t>Borchard, Gregory A.</t>
  </si>
  <si>
    <t>The Routledge Companion to Environmental Ethics</t>
  </si>
  <si>
    <t>Taylor &amp; Francis Group</t>
  </si>
  <si>
    <t>Hale, Benjamin;Light, Andrew;Lawhon, Lydia</t>
  </si>
  <si>
    <t>The Routledge Handbook of Language and Persuasion</t>
  </si>
  <si>
    <t>Fahnestock, Jeanne;Harris, Randy Allen</t>
  </si>
  <si>
    <t>Routledge Handbook of Trauma in East Asia</t>
  </si>
  <si>
    <t>Burrett, Tina;Kingston, Jeff</t>
  </si>
  <si>
    <t>History of Popular Culture in Japan : From the Seventeenth Century to the Present</t>
  </si>
  <si>
    <t>Bloomsbury Publishing Plc</t>
  </si>
  <si>
    <t>Atkins, E. Taylor</t>
  </si>
  <si>
    <t>Shakespeare and Cultural Appropriation</t>
  </si>
  <si>
    <t>Corredera, Vanessa I.;Pittman, L. Monique;Way, Geoffrey</t>
  </si>
  <si>
    <t>The Routledge Handbook of Memory Activism</t>
  </si>
  <si>
    <t>Gutman, Yifat;Wüstenberg, Jenny</t>
  </si>
  <si>
    <t>Revisiting Rape in Antiquity : Sexualised Violence in Greek and Roman Worlds</t>
  </si>
  <si>
    <t>Deacy, Susan;Magalhães, José Malheiro;Menzies, Jean Zacharski</t>
  </si>
  <si>
    <t>Utopia Beyond Capitalism in Contemporary Literature : A Commons Poetics</t>
  </si>
  <si>
    <t>Kabo, Raphael</t>
  </si>
  <si>
    <t>Ptolemy I Soter : Themes and Issues</t>
  </si>
  <si>
    <t>Anson, Edward M.</t>
  </si>
  <si>
    <t>The Routledge International Handbook of Economic Sociology</t>
  </si>
  <si>
    <t>Zafirovski, Milan</t>
  </si>
  <si>
    <t>A New Companion to Linguistic Anthropology</t>
  </si>
  <si>
    <t>John Wiley &amp; Sons, Incorporated</t>
  </si>
  <si>
    <t>Duranti, Alessandro;George, Rachel;Conley Riner, Robin</t>
  </si>
  <si>
    <t>Contemporary Literary and Cultural Theory : An Overview</t>
  </si>
  <si>
    <t>Di Leo, Jeffrey R.</t>
  </si>
  <si>
    <t>The Routledge Handbook of the Philosophy and Psychology of Forgiveness</t>
  </si>
  <si>
    <t>Pettigrove, Glen;Enright, Robert</t>
  </si>
  <si>
    <t>Birth : Three Mothers, Nine Months, and Pregnancy in America</t>
  </si>
  <si>
    <t>Simon &amp; Schuster</t>
  </si>
  <si>
    <t>Grant, Rebecca</t>
  </si>
  <si>
    <t>The Routledge Handbook of Homelessness</t>
  </si>
  <si>
    <t>Bretherton, Joanne;Pleace, Nicholas</t>
  </si>
  <si>
    <t>The Routledge International Handbook on Femicide and Feminicide</t>
  </si>
  <si>
    <t>Dawson, Myrna;Mobayed Vega, Saide</t>
  </si>
  <si>
    <t>The Hidden Life of Clothing : Historical Perspectives on Fashion and Sustainability</t>
  </si>
  <si>
    <t>Bloomsbury Publishing USA</t>
  </si>
  <si>
    <t>Worth, Rachel</t>
  </si>
  <si>
    <t>Resisting James Bond : Power and Privilege in the Daniel Craig Era</t>
  </si>
  <si>
    <t>Bloomsbury Academic &amp; Professional</t>
  </si>
  <si>
    <t>Lindner, Christoph;Funnell, Lisa</t>
  </si>
  <si>
    <t>The History and Allure of Interactive Visual Novels</t>
  </si>
  <si>
    <t>Kretzschmar, Mark;Raffel, Sara</t>
  </si>
  <si>
    <t>Writing for Stage and Screen : Creating a Perception Shift in the Audience</t>
  </si>
  <si>
    <t>Kramer, Sherry</t>
  </si>
  <si>
    <t>Persian and Arabic Literary Communities in the Seventeenth Century : Migrant Poets Between Arabia, Iran and India</t>
  </si>
  <si>
    <t>I. B. Tauris &amp; Company, Limited</t>
  </si>
  <si>
    <t>White, James</t>
  </si>
  <si>
    <t>On Our Best Behaviour : The Price Women Pay to Be Good</t>
  </si>
  <si>
    <t>Loehnen, Elise</t>
  </si>
  <si>
    <t>A History of the Tajiks : Iranians of the East</t>
  </si>
  <si>
    <t>Foltz, Richard</t>
  </si>
  <si>
    <t>Anglophone Verse Novels As Gutter Texts : Postcolonial Literature and the Politics of Gaps</t>
  </si>
  <si>
    <t>Wiemann, Dirk</t>
  </si>
  <si>
    <t>Selected Stories of Katherine Mansfield : A Manuscript Critical Edition</t>
  </si>
  <si>
    <t>Mansfield, Katherine;Martin, Todd</t>
  </si>
  <si>
    <t>Reframing Human Endeavors : Design and Technology for Livability and Sustainability</t>
  </si>
  <si>
    <t>Wiryomartono, Bagoes</t>
  </si>
  <si>
    <t>The Family of Gaetano Salvemini under Fascism : The Inimical Son</t>
  </si>
  <si>
    <t>Fantarella, Filomena</t>
  </si>
  <si>
    <t>Painting in Renaissance Perugia : Perugino, Raphael, and Their Circles</t>
  </si>
  <si>
    <t>Cambridge University Press</t>
  </si>
  <si>
    <t>Shaneyfelt, Sheri Francis</t>
  </si>
  <si>
    <t>Hitler's Panzer Generals : Guderian, Hoepner, Reinhardt and Schmidt Unguarded</t>
  </si>
  <si>
    <t>Stahel, David</t>
  </si>
  <si>
    <t>Apocalyptic California : Gender in Climate Fiction</t>
  </si>
  <si>
    <t>Palgrave Macmillan</t>
  </si>
  <si>
    <t>Messimer, MaryKate</t>
  </si>
  <si>
    <t>Early British Socialism and the 'Religion of the New Moral World'</t>
  </si>
  <si>
    <t>Lucas, Edward</t>
  </si>
  <si>
    <t>Curing Lives : Surviving the HIV Epidemic in Ethiopia</t>
  </si>
  <si>
    <t>Springer Singapore Pte. Limited</t>
  </si>
  <si>
    <t>Nishi, Makoto</t>
  </si>
  <si>
    <t>Reflections on Roadkill Between Mobility Studies and Animal Studies : Altermobilities</t>
  </si>
  <si>
    <t>Calarco, Matthew</t>
  </si>
  <si>
    <t>A Short History of the Byzantine Empire : Revised Edition</t>
  </si>
  <si>
    <t>Stathakopoulos, Dionysios</t>
  </si>
  <si>
    <t>Beyond Scandinavian Exceptionalism : Normalization, Imprisonment and Society</t>
  </si>
  <si>
    <t>De Vos, Helene</t>
  </si>
  <si>
    <t>Alcohol and Liver Cirrhosis in Twentieth-Century Britain</t>
  </si>
  <si>
    <t>Yokoe, Ryosuke</t>
  </si>
  <si>
    <t>The Uniqueness of Chinese Civilization in World History</t>
  </si>
  <si>
    <t>Alitto, Guy S.</t>
  </si>
  <si>
    <t>The Development of Agricultural Science in Northern Italy in the Late Eighteenth and Early Nineteenth Century</t>
  </si>
  <si>
    <t>Fagnani, Martino Lorenzo</t>
  </si>
  <si>
    <t>Charting the Emerging Field of Japanese Diaspora Archaeology</t>
  </si>
  <si>
    <t>Ross, Douglas E.;Lau-Ozawa, Koji</t>
  </si>
  <si>
    <t>Art, Science, and Diplomacy: a Study of the Visual Images of the Macartney Embassy to China 1793</t>
  </si>
  <si>
    <t>Chen, ShanShan</t>
  </si>
  <si>
    <t>Persia in Early Modern English Drama, 1530-1699 : The Imagined Empire</t>
  </si>
  <si>
    <t>Houston, Chloë</t>
  </si>
  <si>
    <t>Fashion Before Plus-Size : Bodies, Bias, and the Birth of an Industry</t>
  </si>
  <si>
    <t>Downing Peters, Lauren</t>
  </si>
  <si>
    <t>The Metropolitan Police and the British Film Industry, 1919-1956 : Public Relations, Collaboration and Control</t>
  </si>
  <si>
    <t>BFI Publishing</t>
  </si>
  <si>
    <t>Rock, Alex</t>
  </si>
  <si>
    <t>Rock and Roll vs. Modern Life</t>
  </si>
  <si>
    <t>Kim-Cohen, Seth</t>
  </si>
  <si>
    <t>Social Science Data Analysis : An Introduction</t>
  </si>
  <si>
    <t>Springer Fachmedien Wiesbaden GmbH</t>
  </si>
  <si>
    <t>Hartmann, Florian G;Kopp, Johannes;Lois, Daniel</t>
  </si>
  <si>
    <t>Agency Construction and Navigation in English Learning Stories</t>
  </si>
  <si>
    <t>Lin, Qiuming</t>
  </si>
  <si>
    <t>Wilde Now : Performance, Celebrity and Intermediality in Oscar Wilde</t>
  </si>
  <si>
    <t>Martino, Pierpaolo</t>
  </si>
  <si>
    <t>Sexuality Reimagined : MSM in Modern India</t>
  </si>
  <si>
    <t>Tandon, Shailja</t>
  </si>
  <si>
    <t>Re-Situating Public Theatre in Contemporary France : Theatres and Their Publics</t>
  </si>
  <si>
    <t>Gonis, Ifigenia</t>
  </si>
  <si>
    <t>Urban Landscapes and National Visions in Post-Millennial South Korean Cinema : From Seoul to Soul</t>
  </si>
  <si>
    <t>Ballard, Gemma</t>
  </si>
  <si>
    <t>Depicting the Consumer of Experiential Luxury : Identities, Values and Consumption Goals in Online Reviewer Discourse on Wine, Perfume and Chocolate</t>
  </si>
  <si>
    <t>Palgrave Macmillan UK</t>
  </si>
  <si>
    <t>Hommerberg, Charlotte;Lindgren, Maria</t>
  </si>
  <si>
    <t>Daniel Defoe's a Journal of the Plague Year and Covid-19 : A Tale of Two Pandemics</t>
  </si>
  <si>
    <t>Sim, Stuart</t>
  </si>
  <si>
    <t>Vocabulary Learning in the Wild</t>
  </si>
  <si>
    <t>Reynolds, Barry Lee</t>
  </si>
  <si>
    <t>Transnational Student Return Migration and Megacities in China : Practices of Cityzenship</t>
  </si>
  <si>
    <t>Wang, Zhe</t>
  </si>
  <si>
    <t>20 Seasons: Broadway Musicals of the 21st Century</t>
  </si>
  <si>
    <t>Osatinski, Amy S.</t>
  </si>
  <si>
    <t>Task-Based English Language Teaching in the Digital Age : Perspectives from Secondary Education</t>
  </si>
  <si>
    <t>Morgana, Valentina</t>
  </si>
  <si>
    <t>Introduction to Clinical Ethics: Perspectives from a Physician Bioethicist</t>
  </si>
  <si>
    <t>Toro, Saleem</t>
  </si>
  <si>
    <t>Polish Theory of History and Metahistory in Topolski, Pomian, and Tokarczuk : From Hayden White and Beyond</t>
  </si>
  <si>
    <t>Pomorski, Jan</t>
  </si>
  <si>
    <t>Britain, France and the Battle for the Leadership of Europe, 1957-2007</t>
  </si>
  <si>
    <t>Davis, Richard, Jr.</t>
  </si>
  <si>
    <t>The Art and Science of Ballet Dancing and Teaching : Integrating Mind, Brain and Body</t>
  </si>
  <si>
    <t>Karin, Janet</t>
  </si>
  <si>
    <t>Political Activism in the Linguistic Landscape : Or, How to Use Public Space As a Medium for Protest</t>
  </si>
  <si>
    <t>Multilingual Matters</t>
  </si>
  <si>
    <t>Seargeant, Philip;Giaxoglou, Korina;Monaghan, Frank</t>
  </si>
  <si>
    <t>The Routledge Handbook of Museums, Heritage, and Death</t>
  </si>
  <si>
    <t>Biers, Trish;Stringer Clary, Katie</t>
  </si>
  <si>
    <t>Word-Of-Mouth in Contemporary Hollywood</t>
  </si>
  <si>
    <t>Hewitt, Simon</t>
  </si>
  <si>
    <t>Repatriation of Indigenous Cultural Heritage : Experiences of Return in Central Australia</t>
  </si>
  <si>
    <t>M. Gibson, Jason</t>
  </si>
  <si>
    <t>Fashionable Fictions and the Currency of the Nineteenth-Century British Novel</t>
  </si>
  <si>
    <t>Gillingham, Lauren</t>
  </si>
  <si>
    <t>The Story of Cambridge</t>
  </si>
  <si>
    <t>Boyd, Stephanie</t>
  </si>
  <si>
    <t>Multiracial Identities in Colonial French Africa : Race, Childhood, and Citizenship</t>
  </si>
  <si>
    <t>Jean-Baptiste, Rachel</t>
  </si>
  <si>
    <t>Systemic Functional Grammar : A Text-Based Description of English, Spanish and Chinese</t>
  </si>
  <si>
    <t>Martin, J. R.;Quiroz, Beatriz;Wang, Pin</t>
  </si>
  <si>
    <t>Women, Music and Leadership</t>
  </si>
  <si>
    <t>Rusak, Helen</t>
  </si>
  <si>
    <t>Disability, Medicine, and Healing Discourse in Early Christianity : New Conversations for Health Humanities</t>
  </si>
  <si>
    <t>Holman, Susan R.;de Wet, Chris L.;Zecher, Jonathan L.</t>
  </si>
  <si>
    <t>Energy in the Early Modern Home : Material Cultures of Domestic Energy Consumption in Europe, 1450-1850</t>
  </si>
  <si>
    <t>Saelens, Wout;Blondé, Bruno;Ryckbosch, Wouter</t>
  </si>
  <si>
    <t>Multivocal Archaeologies of the Pacific War, 1941-45 : Collaboration, Reconciliation, and Renewal</t>
  </si>
  <si>
    <t>Raffield, Ben;Hirasawa, Yu;Price, Neil</t>
  </si>
  <si>
    <t>Paris : The Powers That Shaped the Medieval City</t>
  </si>
  <si>
    <t>Gajewski, Alexandra;McNeill, John</t>
  </si>
  <si>
    <t>The Complete Guide to Film and Digital Production : The People and the Process</t>
  </si>
  <si>
    <t>Wales, Lorene M.</t>
  </si>
  <si>
    <t>The Filmmaker's Guide to Visual Effects : The Art and Techniques of VFX for Directors, Producers, Editors and Cinematographers</t>
  </si>
  <si>
    <t>Dinur, Eran</t>
  </si>
  <si>
    <t>Nazis, Islamic Antisemitism and the Middle East : The 1948 Arab War Against Israel and the Aftershocks of World War II</t>
  </si>
  <si>
    <t>Küntzel, Matthias</t>
  </si>
  <si>
    <t>Britain, the US and China's Anti-Soviet Stance in the Cold War : Containment and Trade, 1977-1980</t>
  </si>
  <si>
    <t>Pierri, Bruno</t>
  </si>
  <si>
    <t>The Handbook of Media and Culture in the Middle East</t>
  </si>
  <si>
    <t>Khalil, Joe F.;Khiabany, Gholam;Guaaybess, Tourya;Yesil, Bilge</t>
  </si>
  <si>
    <t>The Cultivation of Character and Culture in Roman Rhetorical Education : The Available Means</t>
  </si>
  <si>
    <t>Zupancic, Anthony Edward</t>
  </si>
  <si>
    <t>Landscapes and Environments of the Middle Ages</t>
  </si>
  <si>
    <t>Bintley, Michael;Franklin, Kate</t>
  </si>
  <si>
    <t>Grammar of the Edit</t>
  </si>
  <si>
    <t>Bowen, Christopher J.</t>
  </si>
  <si>
    <t>Temporalities in/of Crises in Anglophone Literatures</t>
  </si>
  <si>
    <t>Baumbach, Sibylle;Neumann, Birgit</t>
  </si>
  <si>
    <t>Legacies of the Portuguese Colonial Empire : Nationalism, Popular Culture and Citizenship</t>
  </si>
  <si>
    <t>Domingos, Nuno;Peralta, Elsa</t>
  </si>
  <si>
    <t>The Anticolonial Museum : Reclaiming Our Colonial Heritage</t>
  </si>
  <si>
    <t>Soares, Bruno Brulon</t>
  </si>
  <si>
    <t>A History of Cyber Literary Criticism in China</t>
  </si>
  <si>
    <t>Youquan, Ouyang</t>
  </si>
  <si>
    <t>Performing Human Rights : Artistic Interventions into European Asylum</t>
  </si>
  <si>
    <t>Marschall, Anika</t>
  </si>
  <si>
    <t>Second Language Literacy Pedagogy : A Sociocultural Theory Perspective</t>
  </si>
  <si>
    <t>Urbanski, Kimberly Buescher</t>
  </si>
  <si>
    <t>A Research Agenda for Basic Income</t>
  </si>
  <si>
    <t>Edward Elgar Publishing Limited</t>
  </si>
  <si>
    <t>Torry, Malcolm</t>
  </si>
  <si>
    <t>The Rise of Algorithmic Society and the Strategic Role of Arts and Culture</t>
  </si>
  <si>
    <t>Lazzeretti, Luciana.</t>
  </si>
  <si>
    <t>How to Be an Ethnographer</t>
  </si>
  <si>
    <t>Kostera, Monika;Krzyworzeka, Paweł</t>
  </si>
  <si>
    <t>Assessing the Social Impact of Immigration in Europe : Renegotiating Remoteness</t>
  </si>
  <si>
    <t>Laine, Jussi P.;Rauhut, Daniel;Gruber, Marika</t>
  </si>
  <si>
    <t>Forced Migration, Gender and Wellbeing : The Long-Term Effects of Displacement on Women</t>
  </si>
  <si>
    <t>Porobić, Selma;Blitz, Brad K.</t>
  </si>
  <si>
    <t>A Research Agenda for Gentrification</t>
  </si>
  <si>
    <t>Curran, Winifred;Kern, Leslie</t>
  </si>
  <si>
    <t>Lives of Circumcised and Veiled Women : A Global-Indian Interplay of Discourses and Narratives</t>
  </si>
  <si>
    <t>Chatterjee, Debangana</t>
  </si>
  <si>
    <t>Art, Exhibition and Erasure in Nazi Vienna</t>
  </si>
  <si>
    <t>Morowitz, Laura</t>
  </si>
  <si>
    <t>The Routledge Introduction to American Life Writing</t>
  </si>
  <si>
    <t>Monticello, Amy;Tucker, Jason</t>
  </si>
  <si>
    <t>Toxic Heritage : Legacies, Futures, and Environmental Injustice</t>
  </si>
  <si>
    <t>Kryder-Reid, Elizabeth;May, Sarah</t>
  </si>
  <si>
    <t>Linguistics for Singers : An Introduction</t>
  </si>
  <si>
    <t>Camp, Gregory</t>
  </si>
  <si>
    <t>Heritage, Memory and Identity in Postcolonial Board Games</t>
  </si>
  <si>
    <t>Mochocki, Michal</t>
  </si>
  <si>
    <t>Networked Music Performance : Theory and Applications</t>
  </si>
  <si>
    <t>Iorwerth, Miriam</t>
  </si>
  <si>
    <t>Jewish Displaced Persons in Italy 1943-1951 : Politics, Rehabilitation, Identity</t>
  </si>
  <si>
    <t>Renzo, Chiara</t>
  </si>
  <si>
    <t>The Routledge International Handbook of Psycholinguistic and Cognitive Processes</t>
  </si>
  <si>
    <t>Guendouzi, Jackie;Loncke, Filip;Williams, Mandy J.</t>
  </si>
  <si>
    <t>Community-Engaged Performance Tours : A Guide for Music Ensemble Directors and Educators</t>
  </si>
  <si>
    <t>Spinazzola, James</t>
  </si>
  <si>
    <t>Unlikeable Female Characters : The Women Pop Culture Wants You to Hate</t>
  </si>
  <si>
    <t>Sourcebooks, Incorporated</t>
  </si>
  <si>
    <t>Bogutskaya, Anna;White, Terri</t>
  </si>
  <si>
    <t>Creating an Ecosocial Welfare Future : Making It Happen</t>
  </si>
  <si>
    <t>Policy Press</t>
  </si>
  <si>
    <t>Murphy, Mary P.</t>
  </si>
  <si>
    <t>Women and the Politics of Resistance in the Iranian Constitutional Revolution</t>
  </si>
  <si>
    <t>Dezhamkhooy, Maryam</t>
  </si>
  <si>
    <t>Financial Crimes : A Guide to Financial Exploitation in a Digital Age</t>
  </si>
  <si>
    <t>Gupta, Chander Mohan</t>
  </si>
  <si>
    <t>Environmental, Social and Governance and Sustainable Development in Healthcare</t>
  </si>
  <si>
    <t>Leung, Tiffany Cheng Han;Chiu, Wang-Kin;You, Cindy Shi-Xiang;Fong, Ben Yuk Fai</t>
  </si>
  <si>
    <t>Interpretive Sociology and the Semiotic Imagination</t>
  </si>
  <si>
    <t>Bristol University Press</t>
  </si>
  <si>
    <t>Cossu, Andrea;Fontdevila, Jorge</t>
  </si>
  <si>
    <t>Digital Disinformation : Computational Analysis of Culture and Conspiracy Theories in Russia and Eastern Europe</t>
  </si>
  <si>
    <t>Chew, Peter;Fort, Matthew;Chew, Jonathan</t>
  </si>
  <si>
    <t>Cybercrime in the Pandemic Digital Age and Beyond</t>
  </si>
  <si>
    <t>Smith, Russell G.;Sarre, Rick;Chang, Lennon Yao-Chung;Lau, Laurie Yiu-Chung</t>
  </si>
  <si>
    <t>Designing Emerging Markets : A Quantitative History of Architectural Globalisation</t>
  </si>
  <si>
    <t>Botti, Giaime.</t>
  </si>
  <si>
    <t>Revealing Rape's Many Voices : Differing Roles, Reactions and Reflections</t>
  </si>
  <si>
    <t>Brown, Jennifer;Shell, Yvonne;Cole, Terri</t>
  </si>
  <si>
    <t>Literary Lists : A Short History of Form and Function</t>
  </si>
  <si>
    <t>Barton, Roman Alexander;von Contzen, Eva;Rüggemeier, Anne</t>
  </si>
  <si>
    <t>Urban Metabolism and Climate Change : Perspective for Sustainable Cities</t>
  </si>
  <si>
    <t>Bhadouria, Rahul;Tripathi, Sachchidanand;Singh, Pardeep;Joshi, P. K.;Singh, Rishikesh</t>
  </si>
  <si>
    <t>Hate Crime in India : Understanding Nuanced Discrimination Against North-Eastern Population</t>
  </si>
  <si>
    <t>Bajpai, G. S.;Pal, Garima;Singh, Tusha;Tambe, Advait</t>
  </si>
  <si>
    <t>Systematic Social Observation of the Police in the 21st Century</t>
  </si>
  <si>
    <t>McCluskey, John;Uchida, Craig D.;Feys, Yinthe;Solomon, Shellie E.</t>
  </si>
  <si>
    <t>An Anthropological Study of Spirits</t>
  </si>
  <si>
    <t>VanPool, Christine S.;VanPool, Todd L.</t>
  </si>
  <si>
    <t>Echo Chamber and Polarization in Social Media : An Agent-Based Modeling Approach</t>
  </si>
  <si>
    <t>Al Atiqi, Muhammad</t>
  </si>
  <si>
    <t>Nails and Eyes</t>
  </si>
  <si>
    <t>Steerforth Press</t>
  </si>
  <si>
    <t>fujino, Kaori;Heitzman, Kendall</t>
  </si>
  <si>
    <t>Nipponia Nippon</t>
  </si>
  <si>
    <t>Abe, Kazushige;Yasar, Kerim</t>
  </si>
  <si>
    <t>Rousseau Today : Interdisciplinary Essays</t>
  </si>
  <si>
    <t>Harris, Neal;Bosseau, Denis;Pintobtang, Ployjai;Brown, Owen</t>
  </si>
  <si>
    <t>International Perspectives on English Private Tutoring : Theories, Practices, and Policies</t>
  </si>
  <si>
    <t>Yung, Kevin Wai Ho;Hajar, Anas</t>
  </si>
  <si>
    <t>Ocular Proof and the Spectacled Detective in British Crime Fiction</t>
  </si>
  <si>
    <t>Hopkins, Lisa</t>
  </si>
  <si>
    <t>Transgender People and Criminal Justice : An Examination of Issues in Victimology, Policing, Sentencing, and Prisons</t>
  </si>
  <si>
    <t>Panter, Heather;Dwyer, Angela</t>
  </si>
  <si>
    <t>New Ways of Solidarity with Korean Comfort Women : Comfort Women and What Remains</t>
  </si>
  <si>
    <t>Carranza Ko, Ñusta</t>
  </si>
  <si>
    <t>Evolving Heritage Conservation Practice in the 21st Century</t>
  </si>
  <si>
    <t>Cameron, Christina</t>
  </si>
  <si>
    <t>Representing the Rural on the English Stage : Performance and Rurality in the Twenty-First Century</t>
  </si>
  <si>
    <t>Edwards, Gemma</t>
  </si>
  <si>
    <t>Fictions of Witness in the Confessio Amantis</t>
  </si>
  <si>
    <t>Fredell, Joel</t>
  </si>
  <si>
    <t>Pragmatics of Internet Humour</t>
  </si>
  <si>
    <t>Yus, Francisco</t>
  </si>
  <si>
    <t>Higher Education and the Gendering of Space in England and Wales, 1869-1909</t>
  </si>
  <si>
    <t>Oman, Georgia</t>
  </si>
  <si>
    <t>Hallucinatory Realism in Chinese Literature : Essays on Mo Yan and His Novels in China</t>
  </si>
  <si>
    <t>Jiang, Lin</t>
  </si>
  <si>
    <t>Environmental Migration in the Face of Emerging Risks : Historical Case Studies, New Paradigms and Future Directions</t>
  </si>
  <si>
    <t>Walker, Thomas;McGaughey, Jane;Machnik-Kekesi, Gabrielle;Kelly, Victoria</t>
  </si>
  <si>
    <t>Spatiality at the Periphery in European Literatures and Visual Arts</t>
  </si>
  <si>
    <t>Everly, Kathryn;Giannini, Stefano;von Tippelskirch, Karina</t>
  </si>
  <si>
    <t>Integrative Approaches in Environmental Health and Exposome Research : Epistemological and Practical Issues</t>
  </si>
  <si>
    <t>Giroux, Élodie;Merlin, Francesca;Fayet, Yohan</t>
  </si>
  <si>
    <t>Women's Empowerment and Its Limits : Interdisciplinary and Transnational Perspectives Toward Sustainable Progress</t>
  </si>
  <si>
    <t>Fornalé, Elisa;Cristani, Federica</t>
  </si>
  <si>
    <t>Gender, Politics and Change in Mountaineering : Moving Mountains</t>
  </si>
  <si>
    <t>Hall, Jenny;Boocock, Emma;Avner, Zoë</t>
  </si>
  <si>
    <t>A Philosophy of Ambient Sound : Materiality, Technology, Art and the Sonic Environment</t>
  </si>
  <si>
    <t>Schmidt, Ulrik</t>
  </si>
  <si>
    <t>Japanese Population Geographies II : Minority Populations and Future Prospects</t>
  </si>
  <si>
    <t>Ishikawa, Yoshitaka</t>
  </si>
  <si>
    <t>Japanese Population Geographies I : Migration, Urban Areas, and a New Concept</t>
  </si>
  <si>
    <t>Trans Individuals Lived Experiences of Harm : Gender, Identity and Recognition</t>
  </si>
  <si>
    <t>McBride, Katie</t>
  </si>
  <si>
    <t>The Roman Empress Ulpia Severina : Ruler and Goddess</t>
  </si>
  <si>
    <t>Cassia, Margherita</t>
  </si>
  <si>
    <t>Coleridge's Sublime Later Prose and Recent Theory : Kristeva, Adorno, Rancière</t>
  </si>
  <si>
    <t>Evans, Murray J.</t>
  </si>
  <si>
    <t>Preserving the Saudi Monarchy : Political Pragmatism in Saudi Arabia, C. 1973-1979</t>
  </si>
  <si>
    <t>Willner, Samuel E.</t>
  </si>
  <si>
    <t>Sports Mega-Events in Asia</t>
  </si>
  <si>
    <t>Kobayashi, Koji;Horne, John;Cho, Younghan;Lee, Jung Woo</t>
  </si>
  <si>
    <t>Understanding Abuse in Young People's Intimate Relationships : Female Perspectives on Power, Control and Gendered Social Norms</t>
  </si>
  <si>
    <t>Davies, Ceryl Teleri</t>
  </si>
  <si>
    <t>Historical Ecology and Landscape Archaeology in Lowland South America</t>
  </si>
  <si>
    <t>Colonese, André Carlo;Milheira, Rafael Guedes</t>
  </si>
  <si>
    <t>C120</t>
  </si>
  <si>
    <t>C180</t>
  </si>
  <si>
    <t>A47</t>
  </si>
  <si>
    <t>A40</t>
  </si>
  <si>
    <t>D242</t>
  </si>
  <si>
    <t>A60</t>
  </si>
  <si>
    <t>A70</t>
  </si>
  <si>
    <t>D258</t>
  </si>
  <si>
    <t>A622</t>
  </si>
  <si>
    <t>D230</t>
  </si>
  <si>
    <t>C40</t>
  </si>
  <si>
    <t>A310</t>
  </si>
  <si>
    <t>A41</t>
  </si>
  <si>
    <t>A46</t>
  </si>
  <si>
    <t>C133</t>
  </si>
  <si>
    <t>A300</t>
  </si>
  <si>
    <t>A42</t>
  </si>
  <si>
    <t>A302</t>
  </si>
  <si>
    <t>C144</t>
  </si>
  <si>
    <t>D241</t>
  </si>
  <si>
    <t>A04</t>
  </si>
  <si>
    <t>C143</t>
  </si>
  <si>
    <t>A44</t>
  </si>
  <si>
    <t>B312</t>
  </si>
  <si>
    <t>A311</t>
  </si>
  <si>
    <t>近代初期ヨーロッパ家庭のエネルギー事情</t>
  </si>
  <si>
    <t>中世の風景と環境</t>
  </si>
  <si>
    <t>C50</t>
  </si>
  <si>
    <t>A312</t>
  </si>
  <si>
    <t>A301</t>
  </si>
  <si>
    <t>C128</t>
  </si>
  <si>
    <t>汚染地の遺産化</t>
  </si>
  <si>
    <t>太平洋戦争の多声的考古学</t>
  </si>
  <si>
    <t>ラウトレッジ版　死と博物館・文化遺産ハンドブック</t>
  </si>
  <si>
    <t>ポルトガル植民地帝国の遺産：ナショナリズム、大衆文化、市民性</t>
  </si>
  <si>
    <t>中世都市パリをつくった諸力</t>
  </si>
  <si>
    <t>プトレマイオス1世ソーテール：主題・論点</t>
  </si>
  <si>
    <t>タジク人の歴史（第２版）</t>
  </si>
  <si>
    <t>D254</t>
  </si>
  <si>
    <t>ビザンツ小史（改訂版）</t>
  </si>
  <si>
    <t>D232</t>
  </si>
  <si>
    <t>A610</t>
  </si>
  <si>
    <t>石川義孝（編）／日本人口地理学（全２巻）第１巻：移住・都市圏・新たな概念</t>
  </si>
  <si>
    <t>石川義孝（編）／日本人口地理学（全２巻）第２巻：マイノリティ人口と未来の展望</t>
  </si>
  <si>
    <t>A45</t>
  </si>
  <si>
    <t>韓国の慰安婦との新たな連帯のしかた</t>
  </si>
  <si>
    <t>A71</t>
  </si>
  <si>
    <t>仏植民地アフリカにおける多人種アイデンティティ</t>
  </si>
  <si>
    <t>A620</t>
  </si>
  <si>
    <t>D252</t>
  </si>
  <si>
    <t>C124</t>
  </si>
  <si>
    <t>A43</t>
  </si>
  <si>
    <t>B302</t>
  </si>
  <si>
    <t>芸術・科学・外交：中国の視覚イメージをつくった1793年の英国大使館</t>
  </si>
  <si>
    <t>中華文明の世界史における特異性</t>
  </si>
  <si>
    <t>日系人ディアスポラの考古学：新興フィールドの見取図</t>
  </si>
  <si>
    <t>ケンブリッジの歴史（第２版）</t>
  </si>
  <si>
    <t>横江良祐（著）／２０世紀英国におけるアルコールと肝硬変</t>
  </si>
  <si>
    <t>ファシズム下のガエターノ・サルヴェーミニの家族：苦難の子（第２版）</t>
  </si>
  <si>
    <t>C161</t>
  </si>
  <si>
    <t>Basic Books</t>
  </si>
  <si>
    <t>B233</t>
  </si>
  <si>
    <t>B235</t>
  </si>
  <si>
    <t>B114</t>
  </si>
  <si>
    <t>B250</t>
  </si>
  <si>
    <t>B201</t>
  </si>
  <si>
    <t>B104</t>
  </si>
  <si>
    <t>B115</t>
  </si>
  <si>
    <t>B35</t>
  </si>
  <si>
    <t>B34</t>
  </si>
  <si>
    <t>B32</t>
  </si>
  <si>
    <t>B202</t>
  </si>
  <si>
    <t>B33</t>
  </si>
  <si>
    <t>B251</t>
  </si>
  <si>
    <t>B22</t>
  </si>
  <si>
    <t>B230</t>
  </si>
  <si>
    <t>B239</t>
  </si>
  <si>
    <t>B112</t>
  </si>
  <si>
    <t>B314</t>
  </si>
  <si>
    <t>B122</t>
  </si>
  <si>
    <t>音楽界における女性のリーダーへの道</t>
  </si>
  <si>
    <t>B303</t>
  </si>
  <si>
    <t>B21</t>
  </si>
  <si>
    <t>歌手のための言語学入門</t>
  </si>
  <si>
    <t>２１世紀のブロードウェイ・ミュージカル</t>
  </si>
  <si>
    <t>映画編集の文法（第５版）</t>
  </si>
  <si>
    <t>B117</t>
  </si>
  <si>
    <t>B236</t>
  </si>
  <si>
    <t>B237</t>
  </si>
  <si>
    <t>ラウトレッジ版　アメリカのライフライティング入門</t>
  </si>
  <si>
    <t>今日のハリウッドを動かすオンラインのクチコミ</t>
  </si>
  <si>
    <t>阿部和重『ニッポニアニッポン』（英訳）</t>
  </si>
  <si>
    <t>藤野可織『爪と目』（英訳）</t>
  </si>
  <si>
    <t>現代文学における資本主義を超えるユートピア</t>
  </si>
  <si>
    <t>プラスサイズ以前のファッション：身体、偏見と産業の誕生</t>
  </si>
  <si>
    <t>デジタル時代におけるタスク中心の英語教授</t>
  </si>
  <si>
    <t>演劇・映画のための執筆術</t>
  </si>
  <si>
    <t>B232</t>
  </si>
  <si>
    <t>インタラクティブ・ビジュアル・ノベルの歴史と魅惑：日本アニメからグローバル文化へ</t>
  </si>
  <si>
    <t>１７世紀ペルシア・アラブの文学コミュニティ</t>
  </si>
  <si>
    <t>マンスフィールド選集</t>
  </si>
  <si>
    <t>現代文学・文化理論：概論</t>
  </si>
  <si>
    <t>B240</t>
  </si>
  <si>
    <t>言語景観における政治活動</t>
  </si>
  <si>
    <t>選択体系機能文法：英語・スペイン語・中国語</t>
  </si>
  <si>
    <t>B116</t>
  </si>
  <si>
    <t>今日の文化の中で生き続けるオスカー・ワイルド</t>
  </si>
  <si>
    <t>B231</t>
  </si>
  <si>
    <t>韓国映画が描く都市景観と国家のビジョン</t>
  </si>
  <si>
    <t>第二言語のリテラシー教育：社会文化理論的視座</t>
  </si>
  <si>
    <t>インターネット・ユーモアの語用論</t>
  </si>
  <si>
    <t>イギリス演劇における農村の表象：21世紀のパフォーマンスと地域性</t>
  </si>
  <si>
    <t>実体験の中の語彙学習</t>
  </si>
  <si>
    <t>新興市場のためのデザイン：建築のグローバル化の計量史</t>
  </si>
  <si>
    <t>英語家庭教師の国際的視座</t>
  </si>
  <si>
    <t>B234</t>
  </si>
  <si>
    <t>デフォー『ペストの記憶』と今日のCOVID-19：二つのパンデミックの物語</t>
  </si>
  <si>
    <t>文学的目録小史</t>
  </si>
  <si>
    <t>フランスにおける公共劇場の再布置</t>
  </si>
  <si>
    <t>C181</t>
  </si>
  <si>
    <t>C130</t>
  </si>
  <si>
    <t>中東のメディアと文化ハンドブック</t>
  </si>
  <si>
    <t>C11</t>
  </si>
  <si>
    <t>C150</t>
  </si>
  <si>
    <t>C172</t>
  </si>
  <si>
    <t>D223</t>
  </si>
  <si>
    <t>C134</t>
  </si>
  <si>
    <t>A112</t>
  </si>
  <si>
    <t>環境音の哲学</t>
  </si>
  <si>
    <t>C129</t>
  </si>
  <si>
    <t>小林広治ほか（編）／アジアにおけるスポーツ・メガイベント</t>
  </si>
  <si>
    <t>ビル・ゲイツ『パンデミックなき未来へ僕たちにできること』（原書）</t>
  </si>
  <si>
    <t>ベーシック・インカムの研究課題</t>
  </si>
  <si>
    <t>古典古代の性的暴力を再考する</t>
  </si>
  <si>
    <t>ラウトレッジ版　心理言語学と認知過程ハンドブック（第２版）</t>
  </si>
  <si>
    <t>トランスジェンダーと刑事司法</t>
  </si>
  <si>
    <t>A118</t>
  </si>
  <si>
    <t>パンデミック下のデジタル時代のサイバー犯罪</t>
  </si>
  <si>
    <t>A117</t>
  </si>
  <si>
    <t>臨床心理学入門</t>
  </si>
  <si>
    <t>登山のジェンダーの変容</t>
  </si>
  <si>
    <t>女性のエンパワメントと限界：持続可能な進展への学際・脱領域的視座</t>
  </si>
  <si>
    <t>D211</t>
  </si>
  <si>
    <t>エコーチェンバーとソーシャルメディアにおける分断</t>
  </si>
  <si>
    <t>西真如（著）／エチオピアのHIVエピデミックを生きる人々</t>
  </si>
  <si>
    <t>行儀のよい女性：無意識に内面化される家父長制の弊害</t>
  </si>
  <si>
    <t>ラウトレッジ版　経済社会学ハンドブック</t>
  </si>
  <si>
    <t>ラウトレッジ版　フェミ（ニ）サイド国際ハンドブック</t>
  </si>
  <si>
    <t>C122</t>
  </si>
  <si>
    <t>アメリカの食事情にみる不平等</t>
  </si>
  <si>
    <t>C51</t>
  </si>
  <si>
    <t>ラウトレッジ版　ホームレス問題ハンドブック</t>
  </si>
  <si>
    <t>トランスジェンダーと加害の生きた経験</t>
  </si>
  <si>
    <t>社会科学データ分析（第３版）</t>
  </si>
  <si>
    <t>ロシア・東欧におけるデジタル誤情報拡散文化と陰謀論のコンピュータ分析</t>
  </si>
  <si>
    <t>精霊の人類学的研究</t>
  </si>
  <si>
    <t>ラウトレッジ版　東アジアにおける歴史的トラウマ・ハンドブック</t>
  </si>
  <si>
    <t>現代アメリカ社会における妊娠・出産・育児</t>
  </si>
  <si>
    <t>ラウトレッジ版　赦しの哲学・心理学ハンドブック</t>
  </si>
  <si>
    <t>新ワイリー・ブラックウェル版　言語人類学必携</t>
  </si>
  <si>
    <t>ラウトレッジ版　記憶のアクティヴィズム・ハンドブック</t>
  </si>
  <si>
    <t>日本大衆文化史：１７世紀から現在まで（第２版）</t>
  </si>
  <si>
    <t>ラウトレッジ版　言語と説得ハンドブック</t>
  </si>
  <si>
    <t>ジャーナリズム百科事典（第２版・全４巻）</t>
  </si>
  <si>
    <t>ラウトレッジ版　環境倫理学必携</t>
  </si>
  <si>
    <t>早期語学教育ハンドブック</t>
  </si>
  <si>
    <t>『日本の自然をいただきます：山菜・海藻をさがす旅』（原書）</t>
  </si>
  <si>
    <t>『クリエイティブであれ：新しい文化産業とジェンダー』（原書）</t>
  </si>
  <si>
    <t>D259</t>
  </si>
  <si>
    <t>D253</t>
  </si>
  <si>
    <t>D251</t>
  </si>
  <si>
    <t>D250</t>
  </si>
  <si>
    <t>D243</t>
  </si>
  <si>
    <t>D233</t>
  </si>
  <si>
    <t>D231</t>
  </si>
  <si>
    <t>D226</t>
  </si>
  <si>
    <t>D225</t>
  </si>
  <si>
    <t>D221</t>
  </si>
  <si>
    <t>D220</t>
  </si>
  <si>
    <t>メディア・ジャーナリズム</t>
  </si>
  <si>
    <t>コミュニケーション</t>
  </si>
  <si>
    <t>社会学思想・社会学理論</t>
  </si>
  <si>
    <t>音楽（劇音楽含む）</t>
  </si>
  <si>
    <t>マンガ・アニメ</t>
  </si>
  <si>
    <t>日本文学・文化</t>
  </si>
  <si>
    <t>イギリス・１９世紀（ロマン派含む）</t>
  </si>
  <si>
    <t>イギリス・１８世紀</t>
  </si>
  <si>
    <t>イギリス・近代初期</t>
  </si>
  <si>
    <t>イギリス文学・文化一般</t>
  </si>
  <si>
    <t>古典</t>
  </si>
  <si>
    <t>英語教育学</t>
  </si>
  <si>
    <t>社会言語学・コミュニケーション学</t>
  </si>
  <si>
    <t>A515</t>
  </si>
  <si>
    <t>歴史学理論・方法論</t>
  </si>
  <si>
    <t>歴史学参考図書</t>
  </si>
  <si>
    <t>文化・芸術</t>
  </si>
  <si>
    <t>スポーツ・余暇</t>
  </si>
  <si>
    <t>言語教育・言語政策</t>
  </si>
  <si>
    <t>ヘルスケア　医療・保健政策</t>
  </si>
  <si>
    <t>階級・階層・不平等</t>
  </si>
  <si>
    <t>倫理学・道徳哲学</t>
  </si>
  <si>
    <t>日本とアジア太平洋地域一般</t>
  </si>
  <si>
    <t>日本一般</t>
  </si>
  <si>
    <t>シェイクスピア研究</t>
  </si>
  <si>
    <t>古代史―ヨーロッパ</t>
  </si>
  <si>
    <t>文学批評・理論</t>
  </si>
  <si>
    <t>古代史―世界諸文明</t>
  </si>
  <si>
    <t>経済・経営・労働</t>
  </si>
  <si>
    <t>女性・フェミニズム</t>
  </si>
  <si>
    <t>住宅問題</t>
  </si>
  <si>
    <t>デザイン・ファッション・工芸</t>
  </si>
  <si>
    <t>映画・映像</t>
  </si>
  <si>
    <t>舞台芸術（演劇・舞踊）</t>
  </si>
  <si>
    <t>アジア・アフリカ他の文学・文化</t>
  </si>
  <si>
    <t>中東・北アフリカ</t>
  </si>
  <si>
    <t>英語文学・文化一般</t>
  </si>
  <si>
    <t>イギリス・２０世紀～現在</t>
  </si>
  <si>
    <t>建築・景観</t>
  </si>
  <si>
    <t>ヨーロッパ／戦間期～第二次大戦</t>
  </si>
  <si>
    <t>近代芸術</t>
  </si>
  <si>
    <t>アメリカ・南北戦争～現在</t>
  </si>
  <si>
    <t>ヨーロッパ／フランス革命～１９世紀</t>
  </si>
  <si>
    <t>医療社会学・生命倫理</t>
  </si>
  <si>
    <t>ヨーロッパ／中世</t>
  </si>
  <si>
    <t>犯罪学</t>
  </si>
  <si>
    <t>ヨーロッパ／第二次大戦後～現在</t>
  </si>
  <si>
    <t>東アジア一般</t>
  </si>
  <si>
    <t>ヨーロッパ／１８世紀～フランス革命前夜</t>
  </si>
  <si>
    <t>考古学・先史学</t>
  </si>
  <si>
    <t>社会調査法・統計学</t>
  </si>
  <si>
    <t>性・ジェンダー</t>
  </si>
  <si>
    <t>語用論・談話分析</t>
  </si>
  <si>
    <t>人種・民族・移民</t>
  </si>
  <si>
    <t>博物館学・文化資源学</t>
  </si>
  <si>
    <t>ヨーロッパ一般</t>
  </si>
  <si>
    <t>サハラ以南アフリカ</t>
  </si>
  <si>
    <t>文法理論（統語論・形態論）</t>
  </si>
  <si>
    <t>ヨーロッパ／近代初期</t>
  </si>
  <si>
    <t>世界史一般</t>
  </si>
  <si>
    <t>言語習得（発達）／言語障害</t>
  </si>
  <si>
    <t>福祉国家・社会政策・社会保障</t>
  </si>
  <si>
    <t>人類学・民族学</t>
  </si>
  <si>
    <t>都市・コミュニティ</t>
  </si>
  <si>
    <t>現代芸術</t>
  </si>
  <si>
    <t>アメリカ文学・文化一般</t>
  </si>
  <si>
    <t>認知／心理／神経／進化-言語学</t>
  </si>
  <si>
    <t>情報社会・インターネット</t>
  </si>
  <si>
    <t>文学・文化史／比較文学・文化</t>
  </si>
  <si>
    <t>社会・法・政治思想</t>
  </si>
  <si>
    <t>東アジア／２０世紀～現在</t>
  </si>
  <si>
    <t>中世文学・文化</t>
  </si>
  <si>
    <t>ヨーロッパ／１９世紀末～第一次大戦</t>
  </si>
  <si>
    <t>ヨーロッパ語文学・文化一般</t>
  </si>
  <si>
    <t>美学・芸術哲学</t>
  </si>
  <si>
    <t>平和・紛争研究百科事典（全２巻）</t>
  </si>
  <si>
    <t>The Palgrave Encyclopedia of Peace and Conflict Studies</t>
  </si>
  <si>
    <t>ブラックウェル版　言語的人権ハンドブック</t>
  </si>
  <si>
    <t>Freedom's Dominion : A Saga of White Resistance to Federal Power</t>
  </si>
  <si>
    <t>Cowie, Jefferson</t>
  </si>
  <si>
    <t>ラウトレッジ版　ロシアの政治・社会ハンドブック（第２版）</t>
  </si>
  <si>
    <t>G-Man : J. Edgar Hoover and the Making of the American Century</t>
  </si>
  <si>
    <t>Gage, Beverly</t>
  </si>
  <si>
    <t>China and the West : A Pragmatic Confucian's View</t>
  </si>
  <si>
    <t>日本の「司法帝国主義」と日韓併合の強制的違法性の起源：日本と朝鮮の不平等条約の研究1876-1910年</t>
  </si>
  <si>
    <t>Jo, Kyu-hyun</t>
  </si>
  <si>
    <t>Sweijs, Tim</t>
  </si>
  <si>
    <t>Gargiulo, Enrico</t>
  </si>
  <si>
    <t>Sotiropoulos, Dimitri A.</t>
  </si>
  <si>
    <t>ＥＵのデジタル開発：学際的視座</t>
  </si>
  <si>
    <t>Digital Development of the European Union : An Interdisciplinary Perspective</t>
  </si>
  <si>
    <t>Zuba, Krzysztof</t>
  </si>
  <si>
    <t>Kadri, Jude</t>
  </si>
  <si>
    <t>ドイツにおける政策責任と政治的権威の分権化</t>
  </si>
  <si>
    <t>The Post-American Middle East : How the World Changed Where the War on Terror Failed</t>
  </si>
  <si>
    <t>Bridging the Cyprus Divide : Reflections of an Accidental Peacebuilder</t>
  </si>
  <si>
    <t>Turk, A. Marco</t>
  </si>
  <si>
    <t>Eun, Yong-Soo</t>
  </si>
  <si>
    <t>Williams, Rina Verma</t>
  </si>
  <si>
    <t>ジョンソン政権の内幕</t>
  </si>
  <si>
    <t>Management in a Changing World : How to Manage for Equity, Sustainability, and Results</t>
  </si>
  <si>
    <t>The Authoritarian International : Tracing How Authoritarian Regimes Learn in the Post-Soviet Space</t>
  </si>
  <si>
    <t>Hall, Stephen G. F.</t>
  </si>
  <si>
    <t>Islam, Mohammad Tarikul</t>
  </si>
  <si>
    <t>中国の食糧安全保障</t>
  </si>
  <si>
    <t>China's Food Security : Strategies and Countermeasures</t>
  </si>
  <si>
    <t>Chun, Allen</t>
  </si>
  <si>
    <t>Nam, Jeongho</t>
  </si>
  <si>
    <t>Millennial Philanthropy : Next Generation Fund Development for Professionals and Nonprofits</t>
  </si>
  <si>
    <t>Hull Miori, Holly</t>
  </si>
  <si>
    <t>人工知能の悪意ある利用ハンドブック</t>
  </si>
  <si>
    <t>The Palgrave Handbook of Malicious Use of AI and Psychological Security</t>
  </si>
  <si>
    <t>Pashentsev, Evgeny</t>
  </si>
  <si>
    <t>カシミール研究の新展開ハンドブック</t>
  </si>
  <si>
    <t>The Palgrave Handbook of New Directions in Kashmir Studies</t>
  </si>
  <si>
    <t>Contemporary Issues on Governance, Conflict and Security in Africa</t>
  </si>
  <si>
    <t>Akinola, Adeoye O.</t>
  </si>
  <si>
    <t>City Diplomacy and the Europeanisation of Local Government : The Prospects of Networking in the Greek Municipalities</t>
  </si>
  <si>
    <t>Karvounis, Antonios</t>
  </si>
  <si>
    <t>民主政治をつくる若者たち</t>
  </si>
  <si>
    <t>Young People Shaping Democratic Politics : Interrogating Inclusion, Mobilising Education</t>
  </si>
  <si>
    <t>米国の外交政策とNATOの政治学：冷戦から中国台頭にいたる継続性と変化</t>
  </si>
  <si>
    <t>Dolan, Chris J.</t>
  </si>
  <si>
    <t>中国のイスラム諸国との連携</t>
  </si>
  <si>
    <t>Kim, Young-Chan</t>
  </si>
  <si>
    <t>エジプト・メディアの政治経済学</t>
  </si>
  <si>
    <t>Hamoud, Maher</t>
  </si>
  <si>
    <t>プーチン政権における過去の政治学</t>
  </si>
  <si>
    <t>Memory Makers : The Politics of the Past in Putin's Russia</t>
  </si>
  <si>
    <t>McGlynn, Jade</t>
  </si>
  <si>
    <t>アラブの春以降の中東におけるデジタル政治文化</t>
  </si>
  <si>
    <t>Mahlouly, Dounia</t>
  </si>
  <si>
    <t>Israel and the Cyprus Question : Foreign Policy, Diplomacy and International Relations 1946-1960</t>
  </si>
  <si>
    <t>Haritos, Gabriel</t>
  </si>
  <si>
    <t>ジョージ・オーウェルとロシア</t>
  </si>
  <si>
    <t>George Orwell and Russia</t>
  </si>
  <si>
    <t>Karp, Masha</t>
  </si>
  <si>
    <t>宗教と行政：入門</t>
  </si>
  <si>
    <t>Religion and Public Administration : An Introduction</t>
  </si>
  <si>
    <t>アイルランドの中立性に関する数多くの神話</t>
  </si>
  <si>
    <t>Gill Books</t>
  </si>
  <si>
    <t>Gallagher, Conor</t>
  </si>
  <si>
    <t>広報外交の研究課題</t>
  </si>
  <si>
    <t>選挙における暴力の論理</t>
  </si>
  <si>
    <t>Voter Backlash and Elite Misperception : The Logic of Violence in Electoral Competition</t>
  </si>
  <si>
    <t>Rosenzweig, Steven C.</t>
  </si>
  <si>
    <t>Gieg, Philipp</t>
  </si>
  <si>
    <t>Davis, Alexander E.</t>
  </si>
  <si>
    <t>Torfing, Jacob</t>
  </si>
  <si>
    <t>中国の社会信用システム：データ帝国の戦国時代</t>
  </si>
  <si>
    <t>Social Credit : The Warring States of China's Emerging Data Empire</t>
  </si>
  <si>
    <t>Brussee, Vincent</t>
  </si>
  <si>
    <t>途上国地域におけるガバナンス：国境を越える経済開発</t>
  </si>
  <si>
    <t>Governance in the Developing World : Transnational Insights on Economic Development</t>
  </si>
  <si>
    <t>Setyawati, Dinita</t>
  </si>
  <si>
    <t>Richmond, Oliver P.;Visoka, Gëzim</t>
  </si>
  <si>
    <t>軍事・安全保障・平和研究</t>
  </si>
  <si>
    <t>Johnson At 10 : The Inside Story: the Instant Sunday Times Bestseller</t>
  </si>
  <si>
    <t>Atlantic Books, Limited</t>
  </si>
  <si>
    <t>Seldon, Anthony;Newell, Raymond</t>
  </si>
  <si>
    <t>政治史・政治事情：西欧・北欧・南欧</t>
  </si>
  <si>
    <t>Routledge Handbook of Russian Politics and Society</t>
  </si>
  <si>
    <t>Gill, Graeme</t>
  </si>
  <si>
    <t>政治史・政治事情：ロシア・東欧</t>
  </si>
  <si>
    <t>北米／第二次大戦後～現在</t>
  </si>
  <si>
    <t>The Handbook of Linguistic Human Rights</t>
  </si>
  <si>
    <t>Skutnabb-Kangas, Tove;Phillipson, Robert</t>
  </si>
  <si>
    <t>国際関係・国際社会</t>
  </si>
  <si>
    <t>Simon &amp; Schuster, Limited</t>
  </si>
  <si>
    <t>Digital Political Cultures in the Middle East since the Arab Uprisings : Online Activism in Egypt, Tunisia and Lebanon</t>
  </si>
  <si>
    <t>政治史・政治事情：中近東</t>
  </si>
  <si>
    <t>Marginalized, Mobilized, Incorporated : Women and Religious Nationalism in Indian Democracy</t>
  </si>
  <si>
    <t>Oxford University Press, Incorporated</t>
  </si>
  <si>
    <t>政治史・政治事情：南アジア</t>
  </si>
  <si>
    <t>Yang, Yao;Ownby, David</t>
  </si>
  <si>
    <t>政治史・政治事情：東アジア</t>
  </si>
  <si>
    <t>The Political Economy of Egyptian Media : Business and Military Elite Power and Communication After 2011</t>
  </si>
  <si>
    <t>Hongguang, Wang</t>
  </si>
  <si>
    <t>The Irregular Pendulum of Democracy : Populism, Clientelism and Corruption in Post-Yugoslav Successor States</t>
  </si>
  <si>
    <t>Decentralising Policy Responsibility and Political Authority in Germany</t>
  </si>
  <si>
    <t>Rowe, Carolyn;Turner, Ed</t>
  </si>
  <si>
    <t>Japanese Judicial Imperialism and the Origins of the Coercive Illegality of Japan's Annexation of Korea : A Study of Unequal Treaties Between Korea and Japan, 1876-1910</t>
  </si>
  <si>
    <t>政治史・政治事情：日本</t>
  </si>
  <si>
    <t>Protocols As a Tool for Government</t>
  </si>
  <si>
    <t>政府・行政機構</t>
  </si>
  <si>
    <t>The Everyday Philanthropist : A Better Way to Make a Better World</t>
  </si>
  <si>
    <t>Pallotta, Dan</t>
  </si>
  <si>
    <t>ＮＧＯ・ＮＰＯ研究</t>
  </si>
  <si>
    <t>An Ontological Rethinking of Identity in International Studies</t>
  </si>
  <si>
    <t>Socio-Historical Roots of Yemen's Collapse</t>
  </si>
  <si>
    <t>The Geopolitics of Melting Mountains : An International Political Ecology of the Himalaya</t>
  </si>
  <si>
    <t>Rivers, Ian;Lovin, C. Laura</t>
  </si>
  <si>
    <t>政治理論</t>
  </si>
  <si>
    <t>Disaster, Governance and Development : Perspectives from Bangladesh</t>
  </si>
  <si>
    <t>The Use and Utility of Ultimata in Coercive Diplomacy</t>
  </si>
  <si>
    <t>The Politics of U. S. Foreign Policy and NATO : Continuity and Change from the Cold War to the Rise of China</t>
  </si>
  <si>
    <t>政治史・政治事情：北米</t>
  </si>
  <si>
    <t>Imani, Jakada;Wong, Monna;Ahuja, Bex</t>
  </si>
  <si>
    <t>議会・立法・選挙</t>
  </si>
  <si>
    <t>Conflict Management and Resolution in South Sudan</t>
  </si>
  <si>
    <t>Alusala, Nelson;Asige Liaga, Emmaculate;Revai Rupiya, Martin</t>
  </si>
  <si>
    <t>政治史・政治事情：アフリカ</t>
  </si>
  <si>
    <t>Middle Eastern Diasporas and Political Communication : New Approaches</t>
  </si>
  <si>
    <t>Galal, Ehab;Shehata, Mostafa;Pedersen, Claus Valling</t>
  </si>
  <si>
    <t>Rethinking Public Governance</t>
  </si>
  <si>
    <t>行政学・公共政策</t>
  </si>
  <si>
    <t>Ongaro, Edoardo;Tantardini, Michele</t>
  </si>
  <si>
    <t>Philanthropy in the Muslim World : Majority and Minority Muslim Communities</t>
  </si>
  <si>
    <t>Siddiqui, Shariq A.;Campbell, David A.</t>
  </si>
  <si>
    <t>A Research Agenda for Public Diplomacy</t>
  </si>
  <si>
    <t>Gilboa, Eytan</t>
  </si>
  <si>
    <t>Religion-Regime Relations in Zimbabwe : Co-Operation and Resistance</t>
  </si>
  <si>
    <t>Chitando, Ezra;Togarasei, Lovemore;Tarusarira, Joram</t>
  </si>
  <si>
    <t>The Last Honest Man : The CIA, the FBI, the Mafia, and the Kennedys--And One Senator's Fight to Save Democracy</t>
  </si>
  <si>
    <t>Risen, James;Risen, Thomas</t>
  </si>
  <si>
    <t>From Social Visibility to Political Invisibility : The School in Nationalist Taiwan As Fulcrum for an Evolving World Ethos</t>
  </si>
  <si>
    <t>Policy-Making As Designing : The Added Value of Design Thinking for Public Administration and Public Policy</t>
  </si>
  <si>
    <t>van Buuren, Arwin;M. Lewis, Jenny;Peters, B. Guy</t>
  </si>
  <si>
    <t>US Policy on the un Command : Analysis on the UNC Dismantlement Decision and Its Reversal (1969-1978)</t>
  </si>
  <si>
    <t>China and World Politics in Transition : How China Transforms the World Political Order</t>
  </si>
  <si>
    <t>Attinà, Fulvio;Feng, Yi</t>
  </si>
  <si>
    <t>Europe-Central Asia Relations : New Connectivity Frameworks</t>
  </si>
  <si>
    <t>Khan, Kashif Hasan;Mihr, Anja</t>
  </si>
  <si>
    <t>Duschinski, Haley;Bhan, Mona;Robinson, Cabeiri deBergh</t>
  </si>
  <si>
    <t>China's Engagement with the Islamic Nations : A Clash or Collaboration of Modern Civilisation?</t>
  </si>
  <si>
    <t>政治史・政治事情：アジア太平洋一般</t>
  </si>
  <si>
    <t>State-Of-the-Art Indonesia Energy Transition : Empirical Analysis of Energy Programs Acceptance</t>
  </si>
  <si>
    <t>政治史・政治事情：東南アジア</t>
  </si>
  <si>
    <t>India's Africa Policy : Challenges of a Millennia-Old Relationship</t>
  </si>
  <si>
    <t>Is Ireland Neutral? : The Many Myths of Irish Neutrality</t>
  </si>
  <si>
    <t>地方自治</t>
  </si>
  <si>
    <t>The Polish Delegation in the European Parliament : Stability and Cohesion</t>
  </si>
  <si>
    <t>Lambert, Laurent A.;Elayah, Moosa</t>
  </si>
  <si>
    <t>Ben Ali, Mohamed Sami;Ben Mim, Sami</t>
  </si>
  <si>
    <t>第三世界・開発研究</t>
  </si>
  <si>
    <t>Ramiro Troitiño, David;Kerikmäe, Tanel;Hamuľák, Ondrej</t>
  </si>
  <si>
    <t>ＥＵ研究</t>
  </si>
  <si>
    <t>https://ebookcentral.proquest.com/lib/univfukui-ebooks/detail.action?docID=4353616</t>
  </si>
  <si>
    <t>https://ebookcentral.proquest.com/lib/univfukui-ebooks/detail.action?docID=6125591</t>
  </si>
  <si>
    <t>https://ebookcentral.proquest.com/lib/univfukui-ebooks/detail.action?docID=6949526</t>
  </si>
  <si>
    <t>https://ebookcentral.proquest.com/lib/univfukui-ebooks/detail.action?docID=6962914</t>
  </si>
  <si>
    <t>https://ebookcentral.proquest.com/lib/univfukui-ebooks/detail.action?docID=6966528</t>
  </si>
  <si>
    <t>https://ebookcentral.proquest.com/lib/univfukui-ebooks/detail.action?docID=7015820</t>
  </si>
  <si>
    <t>https://ebookcentral.proquest.com/lib/univfukui-ebooks/detail.action?docID=7030775</t>
  </si>
  <si>
    <t>https://ebookcentral.proquest.com/lib/univfukui-ebooks/detail.action?docID=7079163</t>
  </si>
  <si>
    <t>https://ebookcentral.proquest.com/lib/univfukui-ebooks/detail.action?docID=7190147</t>
  </si>
  <si>
    <t>https://ebookcentral.proquest.com/lib/univfukui-ebooks/detail.action?docID=7194262</t>
  </si>
  <si>
    <t>https://ebookcentral.proquest.com/lib/univfukui-ebooks/detail.action?docID=7205739</t>
  </si>
  <si>
    <t>https://ebookcentral.proquest.com/lib/univfukui-ebooks/detail.action?docID=7206069</t>
  </si>
  <si>
    <t>https://ebookcentral.proquest.com/lib/univfukui-ebooks/detail.action?docID=7209328</t>
  </si>
  <si>
    <t>https://ebookcentral.proquest.com/lib/univfukui-ebooks/detail.action?docID=7210642</t>
  </si>
  <si>
    <t>https://ebookcentral.proquest.com/lib/univfukui-ebooks/detail.action?docID=7211217</t>
  </si>
  <si>
    <t>https://ebookcentral.proquest.com/lib/univfukui-ebooks/detail.action?docID=7216698</t>
  </si>
  <si>
    <t>https://ebookcentral.proquest.com/lib/univfukui-ebooks/detail.action?docID=7216904</t>
  </si>
  <si>
    <t>https://ebookcentral.proquest.com/lib/univfukui-ebooks/detail.action?docID=7217790</t>
  </si>
  <si>
    <t>https://ebookcentral.proquest.com/lib/univfukui-ebooks/detail.action?docID=7219437</t>
  </si>
  <si>
    <t>https://ebookcentral.proquest.com/lib/univfukui-ebooks/detail.action?docID=7219479</t>
  </si>
  <si>
    <t>https://ebookcentral.proquest.com/lib/univfukui-ebooks/detail.action?docID=7222307</t>
  </si>
  <si>
    <t>https://ebookcentral.proquest.com/lib/univfukui-ebooks/detail.action?docID=7235939</t>
  </si>
  <si>
    <t>https://ebookcentral.proquest.com/lib/univfukui-ebooks/detail.action?docID=7237764</t>
  </si>
  <si>
    <t>https://ebookcentral.proquest.com/lib/univfukui-ebooks/detail.action?docID=7237768</t>
  </si>
  <si>
    <t>https://ebookcentral.proquest.com/lib/univfukui-ebooks/detail.action?docID=7237769</t>
  </si>
  <si>
    <t>https://ebookcentral.proquest.com/lib/univfukui-ebooks/detail.action?docID=7238854</t>
  </si>
  <si>
    <t>https://ebookcentral.proquest.com/lib/univfukui-ebooks/detail.action?docID=7239083</t>
  </si>
  <si>
    <t>https://ebookcentral.proquest.com/lib/univfukui-ebooks/detail.action?docID=7239089</t>
  </si>
  <si>
    <t>https://ebookcentral.proquest.com/lib/univfukui-ebooks/detail.action?docID=7239434</t>
  </si>
  <si>
    <t>https://ebookcentral.proquest.com/lib/univfukui-ebooks/detail.action?docID=7240756</t>
  </si>
  <si>
    <t>https://ebookcentral.proquest.com/lib/univfukui-ebooks/detail.action?docID=7240799</t>
  </si>
  <si>
    <t>https://ebookcentral.proquest.com/lib/univfukui-ebooks/detail.action?docID=7240866</t>
  </si>
  <si>
    <t>https://ebookcentral.proquest.com/lib/univfukui-ebooks/detail.action?docID=7240941</t>
  </si>
  <si>
    <t>https://ebookcentral.proquest.com/lib/univfukui-ebooks/detail.action?docID=7241341</t>
  </si>
  <si>
    <t>https://ebookcentral.proquest.com/lib/univfukui-ebooks/detail.action?docID=7241342</t>
  </si>
  <si>
    <t>https://ebookcentral.proquest.com/lib/univfukui-ebooks/detail.action?docID=7241389</t>
  </si>
  <si>
    <t>https://ebookcentral.proquest.com/lib/univfukui-ebooks/detail.action?docID=7241927</t>
  </si>
  <si>
    <t>https://ebookcentral.proquest.com/lib/univfukui-ebooks/detail.action?docID=7241928</t>
  </si>
  <si>
    <t>https://ebookcentral.proquest.com/lib/univfukui-ebooks/detail.action?docID=7242377</t>
  </si>
  <si>
    <t>https://ebookcentral.proquest.com/lib/univfukui-ebooks/detail.action?docID=7242869</t>
  </si>
  <si>
    <t>https://ebookcentral.proquest.com/lib/univfukui-ebooks/detail.action?docID=7242942</t>
  </si>
  <si>
    <t>https://ebookcentral.proquest.com/lib/univfukui-ebooks/detail.action?docID=7242945</t>
  </si>
  <si>
    <t>https://ebookcentral.proquest.com/lib/univfukui-ebooks/detail.action?docID=7243124</t>
  </si>
  <si>
    <t>https://ebookcentral.proquest.com/lib/univfukui-ebooks/detail.action?docID=7243126</t>
  </si>
  <si>
    <t>https://ebookcentral.proquest.com/lib/univfukui-ebooks/detail.action?docID=7243127</t>
  </si>
  <si>
    <t>https://ebookcentral.proquest.com/lib/univfukui-ebooks/detail.action?docID=7243527</t>
  </si>
  <si>
    <t>https://ebookcentral.proquest.com/lib/univfukui-ebooks/detail.action?docID=7243827</t>
  </si>
  <si>
    <t>https://ebookcentral.proquest.com/lib/univfukui-ebooks/detail.action?docID=7244697</t>
  </si>
  <si>
    <t>https://ebookcentral.proquest.com/lib/univfukui-ebooks/detail.action?docID=7244701</t>
  </si>
  <si>
    <t>https://ebookcentral.proquest.com/lib/univfukui-ebooks/detail.action?docID=7246005</t>
  </si>
  <si>
    <t>https://ebookcentral.proquest.com/lib/univfukui-ebooks/detail.action?docID=7246174</t>
  </si>
  <si>
    <t>https://ebookcentral.proquest.com/lib/univfukui-ebooks/detail.action?docID=7246484</t>
  </si>
  <si>
    <t>https://ebookcentral.proquest.com/lib/univfukui-ebooks/detail.action?docID=7248323</t>
  </si>
  <si>
    <t>https://ebookcentral.proquest.com/lib/univfukui-ebooks/detail.action?docID=7248699</t>
  </si>
  <si>
    <t>https://ebookcentral.proquest.com/lib/univfukui-ebooks/detail.action?docID=7248708</t>
  </si>
  <si>
    <t>https://ebookcentral.proquest.com/lib/univfukui-ebooks/detail.action?docID=7248747</t>
  </si>
  <si>
    <t>https://ebookcentral.proquest.com/lib/univfukui-ebooks/detail.action?docID=7248752</t>
  </si>
  <si>
    <t>https://ebookcentral.proquest.com/lib/univfukui-ebooks/detail.action?docID=7248785</t>
  </si>
  <si>
    <t>https://ebookcentral.proquest.com/lib/univfukui-ebooks/detail.action?docID=7248831</t>
  </si>
  <si>
    <t>https://ebookcentral.proquest.com/lib/univfukui-ebooks/detail.action?docID=7248894</t>
  </si>
  <si>
    <t>https://ebookcentral.proquest.com/lib/univfukui-ebooks/detail.action?docID=7249870</t>
  </si>
  <si>
    <t>https://ebookcentral.proquest.com/lib/univfukui-ebooks/detail.action?docID=7249907</t>
  </si>
  <si>
    <t>https://ebookcentral.proquest.com/lib/univfukui-ebooks/detail.action?docID=7251959</t>
  </si>
  <si>
    <t>https://ebookcentral.proquest.com/lib/univfukui-ebooks/detail.action?docID=7252482</t>
  </si>
  <si>
    <t>https://ebookcentral.proquest.com/lib/univfukui-ebooks/detail.action?docID=7252502</t>
  </si>
  <si>
    <t>https://ebookcentral.proquest.com/lib/univfukui-ebooks/detail.action?docID=7252540</t>
  </si>
  <si>
    <t>https://ebookcentral.proquest.com/lib/univfukui-ebooks/detail.action?docID=7252660</t>
  </si>
  <si>
    <t>https://ebookcentral.proquest.com/lib/univfukui-ebooks/detail.action?docID=7252678</t>
  </si>
  <si>
    <t>https://ebookcentral.proquest.com/lib/univfukui-ebooks/detail.action?docID=7252912</t>
  </si>
  <si>
    <t>https://ebookcentral.proquest.com/lib/univfukui-ebooks/detail.action?docID=7254305</t>
  </si>
  <si>
    <t>https://ebookcentral.proquest.com/lib/univfukui-ebooks/detail.action?docID=7254576</t>
  </si>
  <si>
    <t>https://ebookcentral.proquest.com/lib/univfukui-ebooks/detail.action?docID=7254590</t>
  </si>
  <si>
    <t>https://ebookcentral.proquest.com/lib/univfukui-ebooks/detail.action?docID=7254600</t>
  </si>
  <si>
    <t>https://ebookcentral.proquest.com/lib/univfukui-ebooks/detail.action?docID=7254624</t>
  </si>
  <si>
    <t>https://ebookcentral.proquest.com/lib/univfukui-ebooks/detail.action?docID=7255173</t>
  </si>
  <si>
    <t>https://ebookcentral.proquest.com/lib/univfukui-ebooks/detail.action?docID=7255582</t>
  </si>
  <si>
    <t>https://ebookcentral.proquest.com/lib/univfukui-ebooks/detail.action?docID=7256067</t>
  </si>
  <si>
    <t>https://ebookcentral.proquest.com/lib/univfukui-ebooks/detail.action?docID=7256633</t>
  </si>
  <si>
    <t>https://ebookcentral.proquest.com/lib/univfukui-ebooks/detail.action?docID=7256675</t>
  </si>
  <si>
    <t>https://ebookcentral.proquest.com/lib/univfukui-ebooks/detail.action?docID=7256691</t>
  </si>
  <si>
    <t>https://ebookcentral.proquest.com/lib/univfukui-ebooks/detail.action?docID=7260415</t>
  </si>
  <si>
    <t>https://ebookcentral.proquest.com/lib/univfukui-ebooks/detail.action?docID=7260418</t>
  </si>
  <si>
    <t>https://ebookcentral.proquest.com/lib/univfukui-ebooks/detail.action?docID=7260858</t>
  </si>
  <si>
    <t>https://ebookcentral.proquest.com/lib/univfukui-ebooks/detail.action?docID=7260878</t>
  </si>
  <si>
    <t>https://ebookcentral.proquest.com/lib/univfukui-ebooks/detail.action?docID=7261246</t>
  </si>
  <si>
    <t>https://ebookcentral.proquest.com/lib/univfukui-ebooks/detail.action?docID=7261441</t>
  </si>
  <si>
    <t>https://ebookcentral.proquest.com/lib/univfukui-ebooks/detail.action?docID=7261963</t>
  </si>
  <si>
    <t>https://ebookcentral.proquest.com/lib/univfukui-ebooks/detail.action?docID=7262227</t>
  </si>
  <si>
    <t>https://ebookcentral.proquest.com/lib/univfukui-ebooks/detail.action?docID=7262466</t>
  </si>
  <si>
    <t>https://ebookcentral.proquest.com/lib/univfukui-ebooks/detail.action?docID=7262543</t>
  </si>
  <si>
    <t>https://ebookcentral.proquest.com/lib/univfukui-ebooks/detail.action?docID=7262557</t>
  </si>
  <si>
    <t>https://ebookcentral.proquest.com/lib/univfukui-ebooks/detail.action?docID=7262563</t>
  </si>
  <si>
    <t>https://ebookcentral.proquest.com/lib/univfukui-ebooks/detail.action?docID=7262632</t>
  </si>
  <si>
    <t>https://ebookcentral.proquest.com/lib/univfukui-ebooks/detail.action?docID=7262749</t>
  </si>
  <si>
    <t>https://ebookcentral.proquest.com/lib/univfukui-ebooks/detail.action?docID=7262752</t>
  </si>
  <si>
    <t>https://ebookcentral.proquest.com/lib/univfukui-ebooks/detail.action?docID=7262754</t>
  </si>
  <si>
    <t>https://ebookcentral.proquest.com/lib/univfukui-ebooks/detail.action?docID=7262755</t>
  </si>
  <si>
    <t>https://ebookcentral.proquest.com/lib/univfukui-ebooks/detail.action?docID=7262762</t>
  </si>
  <si>
    <t>https://ebookcentral.proquest.com/lib/univfukui-ebooks/detail.action?docID=7262774</t>
  </si>
  <si>
    <t>https://ebookcentral.proquest.com/lib/univfukui-ebooks/detail.action?docID=7263224</t>
  </si>
  <si>
    <t>https://ebookcentral.proquest.com/lib/univfukui-ebooks/detail.action?docID=7263257</t>
  </si>
  <si>
    <t>https://ebookcentral.proquest.com/lib/univfukui-ebooks/detail.action?docID=7263885</t>
  </si>
  <si>
    <t>https://ebookcentral.proquest.com/lib/univfukui-ebooks/detail.action?docID=7264185</t>
  </si>
  <si>
    <t>https://ebookcentral.proquest.com/lib/univfukui-ebooks/detail.action?docID=7264485</t>
  </si>
  <si>
    <t>https://ebookcentral.proquest.com/lib/univfukui-ebooks/detail.action?docID=7264501</t>
  </si>
  <si>
    <t>https://ebookcentral.proquest.com/lib/univfukui-ebooks/detail.action?docID=7264509</t>
  </si>
  <si>
    <t>https://ebookcentral.proquest.com/lib/univfukui-ebooks/detail.action?docID=7264511</t>
  </si>
  <si>
    <t>https://ebookcentral.proquest.com/lib/univfukui-ebooks/detail.action?docID=7264835</t>
  </si>
  <si>
    <t>https://ebookcentral.proquest.com/lib/univfukui-ebooks/detail.action?docID=7264901</t>
  </si>
  <si>
    <t>https://ebookcentral.proquest.com/lib/univfukui-ebooks/detail.action?docID=30352642</t>
  </si>
  <si>
    <t>https://ebookcentral.proquest.com/lib/univfukui-ebooks/detail.action?docID=30536261</t>
  </si>
  <si>
    <t>https://ebookcentral.proquest.com/lib/univfukui-ebooks/detail.action?docID=30545060</t>
  </si>
  <si>
    <t>https://ebookcentral.proquest.com/lib/univfukui-ebooks/detail.action?docID=30545061</t>
  </si>
  <si>
    <t>https://ebookcentral.proquest.com/lib/univfukui-ebooks/detail.action?docID=30545077</t>
  </si>
  <si>
    <t>https://ebookcentral.proquest.com/lib/univfukui-ebooks/detail.action?docID=30545163</t>
  </si>
  <si>
    <t>https://ebookcentral.proquest.com/lib/univfukui-ebooks/detail.action?docID=30546059</t>
  </si>
  <si>
    <t>https://ebookcentral.proquest.com/lib/univfukui-ebooks/detail.action?docID=30547222</t>
  </si>
  <si>
    <t>https://ebookcentral.proquest.com/lib/univfukui-ebooks/detail.action?docID=30549256</t>
  </si>
  <si>
    <t>https://ebookcentral.proquest.com/lib/univfukui-ebooks/detail.action?docID=30550665</t>
  </si>
  <si>
    <t>https://ebookcentral.proquest.com/lib/univfukui-ebooks/detail.action?docID=30550671</t>
  </si>
  <si>
    <t>https://ebookcentral.proquest.com/lib/univfukui-ebooks/detail.action?docID=30550673</t>
  </si>
  <si>
    <t>https://ebookcentral.proquest.com/lib/univfukui-ebooks/detail.action?docID=30552337</t>
  </si>
  <si>
    <t>https://ebookcentral.proquest.com/lib/univfukui-ebooks/detail.action?docID=30552346</t>
  </si>
  <si>
    <t>https://ebookcentral.proquest.com/lib/univfukui-ebooks/detail.action?docID=30553126</t>
  </si>
  <si>
    <t>https://ebookcentral.proquest.com/lib/univfukui-ebooks/detail.action?docID=30554427</t>
  </si>
  <si>
    <t>https://ebookcentral.proquest.com/lib/univfukui-ebooks/detail.action?docID=30555801</t>
  </si>
  <si>
    <t>https://ebookcentral.proquest.com/lib/univfukui-ebooks/detail.action?docID=30555828</t>
  </si>
  <si>
    <t>https://ebookcentral.proquest.com/lib/univfukui-ebooks/detail.action?docID=30555921</t>
  </si>
  <si>
    <t>https://ebookcentral.proquest.com/lib/univfukui-ebooks/detail.action?docID=30558379</t>
  </si>
  <si>
    <t>https://ebookcentral.proquest.com/lib/univfukui-ebooks/detail.action?docID=30558435</t>
  </si>
  <si>
    <t>https://ebookcentral.proquest.com/lib/univfukui-ebooks/detail.action?docID=30564789</t>
  </si>
  <si>
    <t>https://ebookcentral.proquest.com/lib/univfukui-ebooks/detail.action?docID=30565684</t>
  </si>
  <si>
    <t>https://ebookcentral.proquest.com/lib/univfukui-ebooks/detail.action?docID=30565685</t>
  </si>
  <si>
    <t>https://ebookcentral.proquest.com/lib/univfukui-ebooks/detail.action?docID=30585314</t>
  </si>
  <si>
    <t>https://ebookcentral.proquest.com/lib/univfukui-ebooks/detail.action?docID=30589495</t>
  </si>
  <si>
    <t>https://ebookcentral.proquest.com/lib/univfukui-ebooks/detail.action?docID=30589504</t>
  </si>
  <si>
    <t>https://ebookcentral.proquest.com/lib/univfukui-ebooks/detail.action?docID=30589506</t>
  </si>
  <si>
    <t>https://ebookcentral.proquest.com/lib/univfukui-ebooks/detail.action?docID=30589511</t>
  </si>
  <si>
    <t>https://ebookcentral.proquest.com/lib/univfukui-ebooks/detail.action?docID=30591348</t>
  </si>
  <si>
    <t>https://ebookcentral.proquest.com/lib/univfukui-ebooks/detail.action?docID=30592725</t>
  </si>
  <si>
    <t>https://ebookcentral.proquest.com/lib/univfukui-ebooks/detail.action?docID=30592741</t>
  </si>
  <si>
    <t>https://ebookcentral.proquest.com/lib/univfukui-ebooks/detail.action?docID=30592750</t>
  </si>
  <si>
    <t>https://ebookcentral.proquest.com/lib/univfukui-ebooks/detail.action?docID=30592755</t>
  </si>
  <si>
    <t>https://ebookcentral.proquest.com/lib/univfukui-ebooks/detail.action?docID=30593501</t>
  </si>
  <si>
    <t>https://ebookcentral.proquest.com/lib/univfukui-ebooks/detail.action?docID=30593507</t>
  </si>
  <si>
    <t>https://ebookcentral.proquest.com/lib/univfukui-ebooks/detail.action?docID=30593516</t>
  </si>
  <si>
    <t>https://ebookcentral.proquest.com/lib/univfukui-ebooks/detail.action?docID=30594698</t>
  </si>
  <si>
    <t>https://ebookcentral.proquest.com/lib/univfukui-ebooks/detail.action?docID=30601953</t>
  </si>
  <si>
    <t>https://ebookcentral.proquest.com/lib/univfukui-ebooks/detail.action?docID=30602233</t>
  </si>
  <si>
    <t>https://ebookcentral.proquest.com/lib/univfukui-ebooks/detail.action?docID=30603292</t>
  </si>
  <si>
    <t>https://ebookcentral.proquest.com/lib/univfukui-ebooks/detail.action?docID=30604259</t>
  </si>
  <si>
    <t>https://ebookcentral.proquest.com/lib/univfukui-ebooks/detail.action?docID=30604801</t>
  </si>
  <si>
    <t>https://ebookcentral.proquest.com/lib/univfukui-ebooks/detail.action?docID=30605739</t>
  </si>
  <si>
    <t>https://ebookcentral.proquest.com/lib/univfukui-ebooks/detail.action?docID=7021274</t>
  </si>
  <si>
    <t>https://ebookcentral.proquest.com/lib/univfukui-ebooks/detail.action?docID=7102731</t>
  </si>
  <si>
    <t>https://ebookcentral.proquest.com/lib/univfukui-ebooks/detail.action?docID=7129312</t>
  </si>
  <si>
    <t>https://ebookcentral.proquest.com/lib/univfukui-ebooks/detail.action?docID=7129922</t>
  </si>
  <si>
    <t>https://ebookcentral.proquest.com/lib/univfukui-ebooks/detail.action?docID=7141275</t>
  </si>
  <si>
    <t>https://ebookcentral.proquest.com/lib/univfukui-ebooks/detail.action?docID=7204908</t>
  </si>
  <si>
    <t>https://ebookcentral.proquest.com/lib/univfukui-ebooks/detail.action?docID=7204909</t>
  </si>
  <si>
    <t>https://ebookcentral.proquest.com/lib/univfukui-ebooks/detail.action?docID=7205343</t>
  </si>
  <si>
    <t>https://ebookcentral.proquest.com/lib/univfukui-ebooks/detail.action?docID=7206059</t>
  </si>
  <si>
    <t>https://ebookcentral.proquest.com/lib/univfukui-ebooks/detail.action?docID=7217789</t>
  </si>
  <si>
    <t>https://ebookcentral.proquest.com/lib/univfukui-ebooks/detail.action?docID=7219150</t>
  </si>
  <si>
    <t>https://ebookcentral.proquest.com/lib/univfukui-ebooks/detail.action?docID=7236638</t>
  </si>
  <si>
    <t>https://ebookcentral.proquest.com/lib/univfukui-ebooks/detail.action?docID=7238866</t>
  </si>
  <si>
    <t>https://ebookcentral.proquest.com/lib/univfukui-ebooks/detail.action?docID=7242938</t>
  </si>
  <si>
    <t>https://ebookcentral.proquest.com/lib/univfukui-ebooks/detail.action?docID=7243520</t>
  </si>
  <si>
    <t>https://ebookcentral.proquest.com/lib/univfukui-ebooks/detail.action?docID=7243541</t>
  </si>
  <si>
    <t>https://ebookcentral.proquest.com/lib/univfukui-ebooks/detail.action?docID=7244298</t>
  </si>
  <si>
    <t>https://ebookcentral.proquest.com/lib/univfukui-ebooks/detail.action?docID=7245737</t>
  </si>
  <si>
    <t>https://ebookcentral.proquest.com/lib/univfukui-ebooks/detail.action?docID=7245748</t>
  </si>
  <si>
    <t>https://ebookcentral.proquest.com/lib/univfukui-ebooks/detail.action?docID=7246188</t>
  </si>
  <si>
    <t>https://ebookcentral.proquest.com/lib/univfukui-ebooks/detail.action?docID=7246190</t>
  </si>
  <si>
    <t>https://ebookcentral.proquest.com/lib/univfukui-ebooks/detail.action?docID=7246206</t>
  </si>
  <si>
    <t>https://ebookcentral.proquest.com/lib/univfukui-ebooks/detail.action?docID=7248700</t>
  </si>
  <si>
    <t>https://ebookcentral.proquest.com/lib/univfukui-ebooks/detail.action?docID=7248746</t>
  </si>
  <si>
    <t>https://ebookcentral.proquest.com/lib/univfukui-ebooks/detail.action?docID=7248784</t>
  </si>
  <si>
    <t>https://ebookcentral.proquest.com/lib/univfukui-ebooks/detail.action?docID=7248803</t>
  </si>
  <si>
    <t>https://ebookcentral.proquest.com/lib/univfukui-ebooks/detail.action?docID=7248886</t>
  </si>
  <si>
    <t>https://ebookcentral.proquest.com/lib/univfukui-ebooks/detail.action?docID=7250854</t>
  </si>
  <si>
    <t>https://ebookcentral.proquest.com/lib/univfukui-ebooks/detail.action?docID=7254567</t>
  </si>
  <si>
    <t>https://ebookcentral.proquest.com/lib/univfukui-ebooks/detail.action?docID=7254612</t>
  </si>
  <si>
    <t>https://ebookcentral.proquest.com/lib/univfukui-ebooks/detail.action?docID=7260422</t>
  </si>
  <si>
    <t>https://ebookcentral.proquest.com/lib/univfukui-ebooks/detail.action?docID=7262702</t>
  </si>
  <si>
    <t>https://ebookcentral.proquest.com/lib/univfukui-ebooks/detail.action?docID=7262750</t>
  </si>
  <si>
    <t>https://ebookcentral.proquest.com/lib/univfukui-ebooks/detail.action?docID=7262761</t>
  </si>
  <si>
    <t>https://ebookcentral.proquest.com/lib/univfukui-ebooks/detail.action?docID=7262768</t>
  </si>
  <si>
    <t>https://ebookcentral.proquest.com/lib/univfukui-ebooks/detail.action?docID=7262772</t>
  </si>
  <si>
    <t>https://ebookcentral.proquest.com/lib/univfukui-ebooks/detail.action?docID=7264887</t>
  </si>
  <si>
    <t>https://ebookcentral.proquest.com/lib/univfukui-ebooks/detail.action?docID=30275936</t>
  </si>
  <si>
    <t>https://ebookcentral.proquest.com/lib/univfukui-ebooks/detail.action?docID=30545047</t>
  </si>
  <si>
    <t>https://ebookcentral.proquest.com/lib/univfukui-ebooks/detail.action?docID=30545164</t>
  </si>
  <si>
    <t>https://ebookcentral.proquest.com/lib/univfukui-ebooks/detail.action?docID=30547239</t>
  </si>
  <si>
    <t>https://ebookcentral.proquest.com/lib/univfukui-ebooks/detail.action?docID=30552333</t>
  </si>
  <si>
    <t>https://ebookcentral.proquest.com/lib/univfukui-ebooks/detail.action?docID=30552959</t>
  </si>
  <si>
    <t>https://ebookcentral.proquest.com/lib/univfukui-ebooks/detail.action?docID=30552983</t>
  </si>
  <si>
    <t>https://ebookcentral.proquest.com/lib/univfukui-ebooks/detail.action?docID=30554453</t>
  </si>
  <si>
    <t>https://ebookcentral.proquest.com/lib/univfukui-ebooks/detail.action?docID=30555896</t>
  </si>
  <si>
    <t>https://ebookcentral.proquest.com/lib/univfukui-ebooks/detail.action?docID=30562367</t>
  </si>
  <si>
    <t>https://ebookcentral.proquest.com/lib/univfukui-ebooks/detail.action?docID=30564785</t>
  </si>
  <si>
    <t>https://ebookcentral.proquest.com/lib/univfukui-ebooks/detail.action?docID=30565683</t>
  </si>
  <si>
    <t>https://ebookcentral.proquest.com/lib/univfukui-ebooks/detail.action?docID=30565688</t>
  </si>
  <si>
    <t>https://ebookcentral.proquest.com/lib/univfukui-ebooks/detail.action?docID=30590552</t>
  </si>
  <si>
    <t>https://ebookcentral.proquest.com/lib/univfukui-ebooks/detail.action?docID=30591345</t>
  </si>
  <si>
    <t>https://ebookcentral.proquest.com/lib/univfukui-ebooks/detail.action?docID=30591717</t>
  </si>
  <si>
    <t>https://ebookcentral.proquest.com/lib/univfukui-ebooks/detail.action?docID=30594657</t>
  </si>
  <si>
    <t>https://ebookcentral.proquest.com/lib/univfukui-ebooks/detail.action?docID=30602196</t>
  </si>
  <si>
    <t>https://ebookcentral.proquest.com/lib/univfukui-ebooks/detail.action?docID=30603294</t>
  </si>
  <si>
    <t>https://ebookcentral.proquest.com/lib/univfukui-ebooks/detail.action?docID=30604245</t>
  </si>
  <si>
    <t>※搭載タイトル、価格は予告なく変更される場合があります。　※当リストの第三者への提供はご遠慮ください。</t>
    <rPh sb="30" eb="31">
      <t>トウ</t>
    </rPh>
    <rPh sb="35" eb="38">
      <t>ダイサンシャ</t>
    </rPh>
    <rPh sb="40" eb="42">
      <t>テイキョウ</t>
    </rPh>
    <rPh sb="44" eb="46">
      <t>エンリョ</t>
    </rPh>
    <phoneticPr fontId="18"/>
  </si>
  <si>
    <t>No.</t>
    <phoneticPr fontId="18"/>
  </si>
  <si>
    <t>主題</t>
    <rPh sb="0" eb="2">
      <t>シュダイ</t>
    </rPh>
    <phoneticPr fontId="18"/>
  </si>
  <si>
    <t>書名</t>
    <rPh sb="0" eb="2">
      <t>ショメイ</t>
    </rPh>
    <phoneticPr fontId="18"/>
  </si>
  <si>
    <t>著者</t>
    <rPh sb="0" eb="2">
      <t>チョシャ</t>
    </rPh>
    <phoneticPr fontId="18"/>
  </si>
  <si>
    <t>判次</t>
    <rPh sb="0" eb="1">
      <t>ハン</t>
    </rPh>
    <rPh sb="1" eb="2">
      <t>ツギ</t>
    </rPh>
    <phoneticPr fontId="18"/>
  </si>
  <si>
    <t>タイトル和訳</t>
    <phoneticPr fontId="18"/>
  </si>
  <si>
    <t>出版社</t>
    <rPh sb="0" eb="3">
      <t>シュッパンシャ</t>
    </rPh>
    <phoneticPr fontId="18"/>
  </si>
  <si>
    <t>出版年月日</t>
    <rPh sb="0" eb="4">
      <t>シュッパンネンゲツ</t>
    </rPh>
    <rPh sb="4" eb="5">
      <t>ヒ</t>
    </rPh>
    <phoneticPr fontId="18"/>
  </si>
  <si>
    <t>ISBN</t>
    <phoneticPr fontId="18"/>
  </si>
  <si>
    <t>eISBN</t>
    <phoneticPr fontId="18"/>
  </si>
  <si>
    <t>KDC
主題分類</t>
    <rPh sb="4" eb="6">
      <t>シュダイ</t>
    </rPh>
    <rPh sb="6" eb="8">
      <t>ブンルイ</t>
    </rPh>
    <phoneticPr fontId="18"/>
  </si>
  <si>
    <t>EBC
Document ID</t>
    <phoneticPr fontId="18"/>
  </si>
  <si>
    <t>【電子洋書ProQuest Ebook Central】国際地域分野の新刊学術・教養書のご案内です</t>
    <rPh sb="1" eb="5">
      <t>デンシヨウショ</t>
    </rPh>
    <rPh sb="28" eb="32">
      <t>コクサイチイキ</t>
    </rPh>
    <rPh sb="32" eb="34">
      <t>ブンヤ</t>
    </rPh>
    <rPh sb="35" eb="37">
      <t>シンカン</t>
    </rPh>
    <rPh sb="45" eb="47">
      <t>アンナイ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</si>
</sst>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_ "/>
    <numFmt numFmtId="179" formatCode="[$-F800]dddd\,\ mmmm\ dd\,\ yyyy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メイリオ"/>
      <family val="3"/>
      <charset val="128"/>
    </font>
    <font>
      <sz val="11"/>
      <color rgb="FF9C0006"/>
      <name val="ＭＳ Ｐゴシック"/>
      <family val="2"/>
      <scheme val="minor"/>
    </font>
    <font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37">
    <xf numFmtId="0" fontId="0" fillId="0" borderId="0" xfId="0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176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top" wrapText="1"/>
    </xf>
    <xf numFmtId="177" fontId="23" fillId="0" borderId="0" xfId="0" applyNumberFormat="1" applyFont="1" applyAlignment="1">
      <alignment vertical="top" wrapText="1"/>
    </xf>
    <xf numFmtId="0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14" fontId="24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179" fontId="23" fillId="0" borderId="0" xfId="0" applyNumberFormat="1" applyFont="1" applyAlignment="1">
      <alignment horizontal="center" vertical="top" wrapText="1"/>
    </xf>
    <xf numFmtId="179" fontId="23" fillId="0" borderId="0" xfId="0" applyNumberFormat="1" applyFont="1" applyAlignment="1">
      <alignment horizontal="center" vertical="top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17" xfId="0" applyFont="1" applyBorder="1">
      <alignment vertical="center"/>
    </xf>
    <xf numFmtId="14" fontId="22" fillId="0" borderId="17" xfId="0" applyNumberFormat="1" applyFont="1" applyBorder="1">
      <alignment vertical="center"/>
    </xf>
    <xf numFmtId="177" fontId="22" fillId="0" borderId="17" xfId="0" applyNumberFormat="1" applyFont="1" applyBorder="1">
      <alignment vertical="center"/>
    </xf>
    <xf numFmtId="0" fontId="0" fillId="0" borderId="17" xfId="0" applyBorder="1">
      <alignment vertical="center"/>
    </xf>
    <xf numFmtId="176" fontId="22" fillId="33" borderId="12" xfId="0" applyNumberFormat="1" applyFont="1" applyFill="1" applyBorder="1" applyAlignment="1">
      <alignment horizontal="center" vertical="center" wrapText="1"/>
    </xf>
    <xf numFmtId="176" fontId="22" fillId="33" borderId="15" xfId="0" applyNumberFormat="1" applyFont="1" applyFill="1" applyBorder="1" applyAlignment="1">
      <alignment horizontal="center" vertical="center" wrapText="1"/>
    </xf>
    <xf numFmtId="0" fontId="22" fillId="33" borderId="12" xfId="0" applyNumberFormat="1" applyFont="1" applyFill="1" applyBorder="1" applyAlignment="1">
      <alignment horizontal="center" vertical="center" wrapText="1"/>
    </xf>
    <xf numFmtId="0" fontId="22" fillId="33" borderId="15" xfId="0" applyNumberFormat="1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1" xfId="0" applyNumberFormat="1" applyFont="1" applyFill="1" applyBorder="1" applyAlignment="1">
      <alignment horizontal="center" vertical="center"/>
    </xf>
    <xf numFmtId="0" fontId="22" fillId="33" borderId="14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177" fontId="22" fillId="33" borderId="12" xfId="0" applyNumberFormat="1" applyFont="1" applyFill="1" applyBorder="1" applyAlignment="1">
      <alignment horizontal="center" vertical="center" wrapText="1"/>
    </xf>
    <xf numFmtId="177" fontId="22" fillId="33" borderId="15" xfId="0" applyNumberFormat="1" applyFont="1" applyFill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A000000}"/>
    <cellStyle name="良い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4"/>
  <sheetViews>
    <sheetView tabSelected="1" topLeftCell="A46" workbookViewId="0">
      <selection activeCell="K1" sqref="K1:L1048576"/>
    </sheetView>
  </sheetViews>
  <sheetFormatPr defaultRowHeight="13.5" x14ac:dyDescent="0.15"/>
  <cols>
    <col min="2" max="2" width="18.125" customWidth="1"/>
    <col min="3" max="3" width="41.625" customWidth="1"/>
    <col min="4" max="4" width="20.625" customWidth="1"/>
    <col min="5" max="5" width="9" bestFit="1" customWidth="1"/>
    <col min="6" max="6" width="32.375" customWidth="1"/>
    <col min="8" max="8" width="13.5" bestFit="1" customWidth="1"/>
    <col min="9" max="9" width="18.875" bestFit="1" customWidth="1"/>
    <col min="11" max="11" width="0" hidden="1" customWidth="1"/>
    <col min="12" max="12" width="11.5" hidden="1" customWidth="1"/>
    <col min="13" max="15" width="78.375" customWidth="1"/>
  </cols>
  <sheetData>
    <row r="1" spans="1:14" s="10" customFormat="1" ht="27" customHeight="1" x14ac:dyDescent="0.15">
      <c r="A1" s="1"/>
      <c r="B1" s="2" t="s">
        <v>970</v>
      </c>
      <c r="C1" s="3"/>
      <c r="D1" s="4"/>
      <c r="E1" s="5"/>
      <c r="F1" s="6"/>
      <c r="G1" s="7"/>
      <c r="H1" s="8"/>
      <c r="I1" s="6"/>
      <c r="J1" s="5"/>
      <c r="K1" s="5"/>
      <c r="L1" s="9"/>
      <c r="M1" s="11"/>
    </row>
    <row r="2" spans="1:14" s="10" customFormat="1" ht="29.45" customHeight="1" x14ac:dyDescent="0.15">
      <c r="A2" s="12"/>
      <c r="B2" s="13" t="s">
        <v>957</v>
      </c>
      <c r="C2" s="14"/>
      <c r="D2" s="15"/>
      <c r="E2" s="6"/>
      <c r="F2" s="7"/>
      <c r="G2" s="8"/>
      <c r="H2" s="6"/>
      <c r="I2" s="5"/>
      <c r="J2" s="5"/>
      <c r="K2" s="9"/>
      <c r="M2" s="16"/>
    </row>
    <row r="3" spans="1:14" s="10" customFormat="1" ht="29.25" customHeight="1" x14ac:dyDescent="0.15">
      <c r="A3" s="29" t="s">
        <v>958</v>
      </c>
      <c r="B3" s="29" t="s">
        <v>959</v>
      </c>
      <c r="C3" s="31" t="s">
        <v>960</v>
      </c>
      <c r="D3" s="33" t="s">
        <v>961</v>
      </c>
      <c r="E3" s="25" t="s">
        <v>962</v>
      </c>
      <c r="F3" s="25" t="s">
        <v>963</v>
      </c>
      <c r="G3" s="35" t="s">
        <v>964</v>
      </c>
      <c r="H3" s="25" t="s">
        <v>965</v>
      </c>
      <c r="I3" s="23" t="s">
        <v>966</v>
      </c>
      <c r="J3" s="23" t="s">
        <v>967</v>
      </c>
      <c r="K3" s="25" t="s">
        <v>968</v>
      </c>
      <c r="L3" s="27" t="s">
        <v>969</v>
      </c>
      <c r="M3" s="16"/>
      <c r="N3" s="16"/>
    </row>
    <row r="4" spans="1:14" s="18" customFormat="1" ht="42" customHeight="1" x14ac:dyDescent="0.15">
      <c r="A4" s="30"/>
      <c r="B4" s="30"/>
      <c r="C4" s="32"/>
      <c r="D4" s="34"/>
      <c r="E4" s="26"/>
      <c r="F4" s="26"/>
      <c r="G4" s="36"/>
      <c r="H4" s="26"/>
      <c r="I4" s="24"/>
      <c r="J4" s="24"/>
      <c r="K4" s="26"/>
      <c r="L4" s="28"/>
      <c r="M4" s="17"/>
      <c r="N4" s="17"/>
    </row>
    <row r="5" spans="1:14" ht="15" x14ac:dyDescent="0.15">
      <c r="A5" s="19">
        <v>1</v>
      </c>
      <c r="B5" s="19" t="s">
        <v>564</v>
      </c>
      <c r="C5" s="19" t="s">
        <v>159</v>
      </c>
      <c r="D5" s="19" t="s">
        <v>160</v>
      </c>
      <c r="E5" s="19"/>
      <c r="F5" s="19"/>
      <c r="G5" s="19" t="s">
        <v>20</v>
      </c>
      <c r="H5" s="20">
        <v>45091</v>
      </c>
      <c r="I5" s="21">
        <v>9780367745097</v>
      </c>
      <c r="J5" s="19" t="str">
        <f>"9781000931587"</f>
        <v>9781000931587</v>
      </c>
      <c r="K5" s="19" t="s">
        <v>351</v>
      </c>
      <c r="L5" s="19">
        <v>7254305</v>
      </c>
      <c r="M5" s="22" t="s">
        <v>816</v>
      </c>
    </row>
    <row r="6" spans="1:14" ht="15" x14ac:dyDescent="0.15">
      <c r="A6" s="19">
        <v>2</v>
      </c>
      <c r="B6" s="19" t="s">
        <v>564</v>
      </c>
      <c r="C6" s="19" t="s">
        <v>226</v>
      </c>
      <c r="D6" s="19" t="s">
        <v>227</v>
      </c>
      <c r="E6" s="19"/>
      <c r="F6" s="19" t="s">
        <v>362</v>
      </c>
      <c r="G6" s="19" t="s">
        <v>20</v>
      </c>
      <c r="H6" s="20">
        <v>45128</v>
      </c>
      <c r="I6" s="21">
        <v>9781032429991</v>
      </c>
      <c r="J6" s="19" t="str">
        <f>"9781000917994"</f>
        <v>9781000917994</v>
      </c>
      <c r="K6" s="19" t="s">
        <v>351</v>
      </c>
      <c r="L6" s="19">
        <v>7264185</v>
      </c>
      <c r="M6" s="22" t="s">
        <v>849</v>
      </c>
    </row>
    <row r="7" spans="1:14" ht="15" x14ac:dyDescent="0.15">
      <c r="A7" s="19">
        <v>3</v>
      </c>
      <c r="B7" s="19" t="s">
        <v>564</v>
      </c>
      <c r="C7" s="19" t="s">
        <v>155</v>
      </c>
      <c r="D7" s="19" t="s">
        <v>156</v>
      </c>
      <c r="E7" s="19"/>
      <c r="F7" s="19" t="s">
        <v>364</v>
      </c>
      <c r="G7" s="19" t="s">
        <v>20</v>
      </c>
      <c r="H7" s="20">
        <v>45133</v>
      </c>
      <c r="I7" s="21">
        <v>9781032047041</v>
      </c>
      <c r="J7" s="19" t="str">
        <f>"9781000910179"</f>
        <v>9781000910179</v>
      </c>
      <c r="K7" s="19" t="s">
        <v>351</v>
      </c>
      <c r="L7" s="19">
        <v>7252678</v>
      </c>
      <c r="M7" s="22" t="s">
        <v>814</v>
      </c>
    </row>
    <row r="8" spans="1:14" ht="15" x14ac:dyDescent="0.15">
      <c r="A8" s="19">
        <v>4</v>
      </c>
      <c r="B8" s="19" t="s">
        <v>564</v>
      </c>
      <c r="C8" s="19" t="s">
        <v>290</v>
      </c>
      <c r="D8" s="19" t="s">
        <v>291</v>
      </c>
      <c r="E8" s="19">
        <v>1</v>
      </c>
      <c r="F8" s="19"/>
      <c r="G8" s="19" t="s">
        <v>8</v>
      </c>
      <c r="H8" s="20">
        <v>45137</v>
      </c>
      <c r="I8" s="21">
        <v>9789819921225</v>
      </c>
      <c r="J8" s="19" t="str">
        <f>"9789819921232"</f>
        <v>9789819921232</v>
      </c>
      <c r="K8" s="19" t="s">
        <v>351</v>
      </c>
      <c r="L8" s="19">
        <v>30565685</v>
      </c>
      <c r="M8" s="22" t="s">
        <v>879</v>
      </c>
    </row>
    <row r="9" spans="1:14" ht="15" x14ac:dyDescent="0.15">
      <c r="A9" s="19">
        <v>5</v>
      </c>
      <c r="B9" s="19" t="s">
        <v>564</v>
      </c>
      <c r="C9" s="19" t="s">
        <v>199</v>
      </c>
      <c r="D9" s="19" t="s">
        <v>200</v>
      </c>
      <c r="E9" s="19"/>
      <c r="F9" s="19"/>
      <c r="G9" s="19" t="s">
        <v>20</v>
      </c>
      <c r="H9" s="20">
        <v>45156</v>
      </c>
      <c r="I9" s="21">
        <v>9781032437958</v>
      </c>
      <c r="J9" s="19" t="str">
        <f>"9781000932690"</f>
        <v>9781000932690</v>
      </c>
      <c r="K9" s="19" t="s">
        <v>351</v>
      </c>
      <c r="L9" s="19">
        <v>7262543</v>
      </c>
      <c r="M9" s="22" t="s">
        <v>836</v>
      </c>
    </row>
    <row r="10" spans="1:14" ht="15" x14ac:dyDescent="0.15">
      <c r="A10" s="19">
        <v>6</v>
      </c>
      <c r="B10" s="19" t="s">
        <v>584</v>
      </c>
      <c r="C10" s="19" t="s">
        <v>312</v>
      </c>
      <c r="D10" s="19" t="s">
        <v>313</v>
      </c>
      <c r="E10" s="19">
        <v>1</v>
      </c>
      <c r="F10" s="19" t="s">
        <v>459</v>
      </c>
      <c r="G10" s="19" t="s">
        <v>86</v>
      </c>
      <c r="H10" s="20">
        <v>45091</v>
      </c>
      <c r="I10" s="21">
        <v>9789819917549</v>
      </c>
      <c r="J10" s="19" t="str">
        <f>"9789819917556"</f>
        <v>9789819917556</v>
      </c>
      <c r="K10" s="19" t="s">
        <v>458</v>
      </c>
      <c r="L10" s="19">
        <v>30593501</v>
      </c>
      <c r="M10" s="22" t="s">
        <v>890</v>
      </c>
    </row>
    <row r="11" spans="1:14" ht="15" x14ac:dyDescent="0.15">
      <c r="A11" s="19">
        <v>7</v>
      </c>
      <c r="B11" s="19" t="s">
        <v>531</v>
      </c>
      <c r="C11" s="19" t="s">
        <v>19</v>
      </c>
      <c r="D11" s="19" t="s">
        <v>21</v>
      </c>
      <c r="E11" s="19"/>
      <c r="F11" s="19" t="s">
        <v>495</v>
      </c>
      <c r="G11" s="19" t="s">
        <v>20</v>
      </c>
      <c r="H11" s="20">
        <v>44771</v>
      </c>
      <c r="I11" s="21">
        <v>9781138784925</v>
      </c>
      <c r="J11" s="19" t="str">
        <f>"9781317665403"</f>
        <v>9781317665403</v>
      </c>
      <c r="K11" s="19" t="s">
        <v>469</v>
      </c>
      <c r="L11" s="19">
        <v>7030775</v>
      </c>
      <c r="M11" s="22" t="s">
        <v>753</v>
      </c>
    </row>
    <row r="12" spans="1:14" ht="15" x14ac:dyDescent="0.15">
      <c r="A12" s="19">
        <v>8</v>
      </c>
      <c r="B12" s="19" t="s">
        <v>531</v>
      </c>
      <c r="C12" s="19" t="s">
        <v>46</v>
      </c>
      <c r="D12" s="19" t="s">
        <v>47</v>
      </c>
      <c r="E12" s="19"/>
      <c r="F12" s="19" t="s">
        <v>489</v>
      </c>
      <c r="G12" s="19" t="s">
        <v>20</v>
      </c>
      <c r="H12" s="20">
        <v>44910</v>
      </c>
      <c r="I12" s="21">
        <v>9780367030728</v>
      </c>
      <c r="J12" s="19" t="str">
        <f>"9781000823172"</f>
        <v>9781000823172</v>
      </c>
      <c r="K12" s="19" t="s">
        <v>469</v>
      </c>
      <c r="L12" s="19">
        <v>7219437</v>
      </c>
      <c r="M12" s="22" t="s">
        <v>765</v>
      </c>
    </row>
    <row r="13" spans="1:14" ht="15" x14ac:dyDescent="0.15">
      <c r="A13" s="19">
        <v>9</v>
      </c>
      <c r="B13" s="19" t="s">
        <v>531</v>
      </c>
      <c r="C13" s="19" t="s">
        <v>93</v>
      </c>
      <c r="D13" s="19" t="s">
        <v>94</v>
      </c>
      <c r="E13" s="19">
        <v>1</v>
      </c>
      <c r="F13" s="19"/>
      <c r="G13" s="19" t="s">
        <v>7</v>
      </c>
      <c r="H13" s="20">
        <v>45044</v>
      </c>
      <c r="I13" s="21">
        <v>9783031305771</v>
      </c>
      <c r="J13" s="19" t="str">
        <f>"9783031305788"</f>
        <v>9783031305788</v>
      </c>
      <c r="K13" s="19" t="s">
        <v>469</v>
      </c>
      <c r="L13" s="19">
        <v>7242377</v>
      </c>
      <c r="M13" s="22" t="s">
        <v>785</v>
      </c>
    </row>
    <row r="14" spans="1:14" ht="15" x14ac:dyDescent="0.15">
      <c r="A14" s="19">
        <v>10</v>
      </c>
      <c r="B14" s="19" t="s">
        <v>531</v>
      </c>
      <c r="C14" s="19" t="s">
        <v>144</v>
      </c>
      <c r="D14" s="19" t="s">
        <v>145</v>
      </c>
      <c r="E14" s="19"/>
      <c r="F14" s="19" t="s">
        <v>470</v>
      </c>
      <c r="G14" s="19" t="s">
        <v>7</v>
      </c>
      <c r="H14" s="20">
        <v>45066</v>
      </c>
      <c r="I14" s="21">
        <v>9783031308031</v>
      </c>
      <c r="J14" s="19" t="str">
        <f>"9783031308048"</f>
        <v>9783031308048</v>
      </c>
      <c r="K14" s="19" t="s">
        <v>469</v>
      </c>
      <c r="L14" s="19">
        <v>7251959</v>
      </c>
      <c r="M14" s="22" t="s">
        <v>809</v>
      </c>
    </row>
    <row r="15" spans="1:14" ht="15" x14ac:dyDescent="0.15">
      <c r="A15" s="19">
        <v>11</v>
      </c>
      <c r="B15" s="19" t="s">
        <v>579</v>
      </c>
      <c r="C15" s="19" t="s">
        <v>280</v>
      </c>
      <c r="D15" s="19" t="s">
        <v>281</v>
      </c>
      <c r="E15" s="19">
        <v>1</v>
      </c>
      <c r="F15" s="19"/>
      <c r="G15" s="19" t="s">
        <v>7</v>
      </c>
      <c r="H15" s="20">
        <v>45077</v>
      </c>
      <c r="I15" s="21">
        <v>9783031292422</v>
      </c>
      <c r="J15" s="19" t="str">
        <f>"9783031292439"</f>
        <v>9783031292439</v>
      </c>
      <c r="K15" s="19" t="s">
        <v>467</v>
      </c>
      <c r="L15" s="19">
        <v>30555921</v>
      </c>
      <c r="M15" s="22" t="s">
        <v>874</v>
      </c>
    </row>
    <row r="16" spans="1:14" ht="15" x14ac:dyDescent="0.15">
      <c r="A16" s="19">
        <v>12</v>
      </c>
      <c r="B16" s="19" t="s">
        <v>525</v>
      </c>
      <c r="C16" s="19" t="s">
        <v>31</v>
      </c>
      <c r="D16" s="19" t="s">
        <v>32</v>
      </c>
      <c r="E16" s="19"/>
      <c r="F16" s="19" t="s">
        <v>491</v>
      </c>
      <c r="G16" s="19" t="s">
        <v>20</v>
      </c>
      <c r="H16" s="20">
        <v>44805</v>
      </c>
      <c r="I16" s="21">
        <v>9780367650391</v>
      </c>
      <c r="J16" s="19" t="str">
        <f>"9781000646177"</f>
        <v>9781000646177</v>
      </c>
      <c r="K16" s="19" t="s">
        <v>346</v>
      </c>
      <c r="L16" s="19">
        <v>7206069</v>
      </c>
      <c r="M16" s="22" t="s">
        <v>758</v>
      </c>
    </row>
    <row r="17" spans="1:13" ht="15" x14ac:dyDescent="0.15">
      <c r="A17" s="19">
        <v>13</v>
      </c>
      <c r="B17" s="19" t="s">
        <v>524</v>
      </c>
      <c r="C17" s="19" t="s">
        <v>146</v>
      </c>
      <c r="D17" s="19" t="s">
        <v>147</v>
      </c>
      <c r="E17" s="19"/>
      <c r="F17" s="19"/>
      <c r="G17" s="19" t="s">
        <v>20</v>
      </c>
      <c r="H17" s="20">
        <v>45108</v>
      </c>
      <c r="I17" s="21">
        <v>9781032494609</v>
      </c>
      <c r="J17" s="19" t="str">
        <f>"9781000912029"</f>
        <v>9781000912029</v>
      </c>
      <c r="K17" s="19" t="s">
        <v>360</v>
      </c>
      <c r="L17" s="19">
        <v>7252482</v>
      </c>
      <c r="M17" s="22" t="s">
        <v>810</v>
      </c>
    </row>
    <row r="18" spans="1:13" ht="15" x14ac:dyDescent="0.15">
      <c r="A18" s="19">
        <v>14</v>
      </c>
      <c r="B18" s="19" t="s">
        <v>569</v>
      </c>
      <c r="C18" s="19" t="s">
        <v>185</v>
      </c>
      <c r="D18" s="19" t="s">
        <v>186</v>
      </c>
      <c r="E18" s="19"/>
      <c r="F18" s="19"/>
      <c r="G18" s="19" t="s">
        <v>20</v>
      </c>
      <c r="H18" s="20">
        <v>45142</v>
      </c>
      <c r="I18" s="21">
        <v>9781032486604</v>
      </c>
      <c r="J18" s="19" t="str">
        <f>"9781000922998"</f>
        <v>9781000922998</v>
      </c>
      <c r="K18" s="19" t="s">
        <v>348</v>
      </c>
      <c r="L18" s="19">
        <v>7260858</v>
      </c>
      <c r="M18" s="22" t="s">
        <v>829</v>
      </c>
    </row>
    <row r="19" spans="1:13" ht="15" x14ac:dyDescent="0.15">
      <c r="A19" s="19">
        <v>15</v>
      </c>
      <c r="B19" s="19" t="s">
        <v>559</v>
      </c>
      <c r="C19" s="19" t="s">
        <v>105</v>
      </c>
      <c r="D19" s="19" t="s">
        <v>106</v>
      </c>
      <c r="E19" s="19">
        <v>1</v>
      </c>
      <c r="F19" s="19" t="s">
        <v>386</v>
      </c>
      <c r="G19" s="19" t="s">
        <v>8</v>
      </c>
      <c r="H19" s="20">
        <v>45086</v>
      </c>
      <c r="I19" s="21">
        <v>9789819911288</v>
      </c>
      <c r="J19" s="19" t="str">
        <f>"9789819911295"</f>
        <v>9789819911295</v>
      </c>
      <c r="K19" s="19" t="s">
        <v>342</v>
      </c>
      <c r="L19" s="19">
        <v>7243127</v>
      </c>
      <c r="M19" s="22" t="s">
        <v>791</v>
      </c>
    </row>
    <row r="20" spans="1:13" ht="15" x14ac:dyDescent="0.15">
      <c r="A20" s="19">
        <v>16</v>
      </c>
      <c r="B20" s="19" t="s">
        <v>559</v>
      </c>
      <c r="C20" s="19" t="s">
        <v>329</v>
      </c>
      <c r="D20" s="19" t="s">
        <v>330</v>
      </c>
      <c r="E20" s="19">
        <v>1</v>
      </c>
      <c r="F20" s="19"/>
      <c r="G20" s="19" t="s">
        <v>7</v>
      </c>
      <c r="H20" s="20">
        <v>45137</v>
      </c>
      <c r="I20" s="21">
        <v>9783031322839</v>
      </c>
      <c r="J20" s="19" t="str">
        <f>"9783031322846"</f>
        <v>9783031322846</v>
      </c>
      <c r="K20" s="19" t="s">
        <v>342</v>
      </c>
      <c r="L20" s="19">
        <v>30605739</v>
      </c>
      <c r="M20" s="22" t="s">
        <v>899</v>
      </c>
    </row>
    <row r="21" spans="1:13" ht="15" x14ac:dyDescent="0.15">
      <c r="A21" s="19">
        <v>17</v>
      </c>
      <c r="B21" s="19" t="s">
        <v>535</v>
      </c>
      <c r="C21" s="19" t="s">
        <v>319</v>
      </c>
      <c r="D21" s="19" t="s">
        <v>320</v>
      </c>
      <c r="E21" s="19">
        <v>1</v>
      </c>
      <c r="F21" s="19"/>
      <c r="G21" s="19" t="s">
        <v>86</v>
      </c>
      <c r="H21" s="20">
        <v>45093</v>
      </c>
      <c r="I21" s="21">
        <v>9783031286506</v>
      </c>
      <c r="J21" s="19" t="str">
        <f>"9783031286513"</f>
        <v>9783031286513</v>
      </c>
      <c r="K21" s="19" t="s">
        <v>355</v>
      </c>
      <c r="L21" s="19">
        <v>30601953</v>
      </c>
      <c r="M21" s="22" t="s">
        <v>894</v>
      </c>
    </row>
    <row r="22" spans="1:13" ht="15" x14ac:dyDescent="0.15">
      <c r="A22" s="19">
        <v>18</v>
      </c>
      <c r="B22" s="19" t="s">
        <v>535</v>
      </c>
      <c r="C22" s="19" t="s">
        <v>33</v>
      </c>
      <c r="D22" s="19" t="s">
        <v>34</v>
      </c>
      <c r="E22" s="19"/>
      <c r="F22" s="19" t="s">
        <v>464</v>
      </c>
      <c r="G22" s="19" t="s">
        <v>27</v>
      </c>
      <c r="H22" s="20">
        <v>45106</v>
      </c>
      <c r="I22" s="21">
        <v>9781350099203</v>
      </c>
      <c r="J22" s="19" t="str">
        <f>"9781350099227"</f>
        <v>9781350099227</v>
      </c>
      <c r="K22" s="19" t="s">
        <v>355</v>
      </c>
      <c r="L22" s="19">
        <v>7209328</v>
      </c>
      <c r="M22" s="22" t="s">
        <v>759</v>
      </c>
    </row>
    <row r="23" spans="1:13" ht="15" x14ac:dyDescent="0.15">
      <c r="A23" s="19">
        <v>19</v>
      </c>
      <c r="B23" s="19" t="s">
        <v>535</v>
      </c>
      <c r="C23" s="19" t="s">
        <v>171</v>
      </c>
      <c r="D23" s="19" t="s">
        <v>172</v>
      </c>
      <c r="E23" s="19"/>
      <c r="F23" s="19"/>
      <c r="G23" s="19" t="s">
        <v>20</v>
      </c>
      <c r="H23" s="20">
        <v>45142</v>
      </c>
      <c r="I23" s="21">
        <v>9780367521004</v>
      </c>
      <c r="J23" s="19" t="str">
        <f>"9781000922875"</f>
        <v>9781000922875</v>
      </c>
      <c r="K23" s="19" t="s">
        <v>355</v>
      </c>
      <c r="L23" s="19">
        <v>7255582</v>
      </c>
      <c r="M23" s="22" t="s">
        <v>822</v>
      </c>
    </row>
    <row r="24" spans="1:13" ht="15" x14ac:dyDescent="0.15">
      <c r="A24" s="19">
        <v>20</v>
      </c>
      <c r="B24" s="19" t="s">
        <v>537</v>
      </c>
      <c r="C24" s="19" t="s">
        <v>37</v>
      </c>
      <c r="D24" s="19" t="s">
        <v>38</v>
      </c>
      <c r="E24" s="19"/>
      <c r="F24" s="19" t="s">
        <v>367</v>
      </c>
      <c r="G24" s="19" t="s">
        <v>27</v>
      </c>
      <c r="H24" s="20">
        <v>45120</v>
      </c>
      <c r="I24" s="21">
        <v>9781350260801</v>
      </c>
      <c r="J24" s="19" t="str">
        <f>"9781350260825"</f>
        <v>9781350260825</v>
      </c>
      <c r="K24" s="19" t="s">
        <v>359</v>
      </c>
      <c r="L24" s="19">
        <v>7211217</v>
      </c>
      <c r="M24" s="22" t="s">
        <v>761</v>
      </c>
    </row>
    <row r="25" spans="1:13" ht="15" x14ac:dyDescent="0.15">
      <c r="A25" s="19">
        <v>21</v>
      </c>
      <c r="B25" s="19" t="s">
        <v>565</v>
      </c>
      <c r="C25" s="19" t="s">
        <v>163</v>
      </c>
      <c r="D25" s="19" t="s">
        <v>164</v>
      </c>
      <c r="E25" s="19">
        <v>2</v>
      </c>
      <c r="F25" s="19" t="s">
        <v>387</v>
      </c>
      <c r="G25" s="19" t="s">
        <v>81</v>
      </c>
      <c r="H25" s="20">
        <v>45071</v>
      </c>
      <c r="I25" s="21">
        <v>9781107428881</v>
      </c>
      <c r="J25" s="19" t="str">
        <f>"9781009337892"</f>
        <v>9781009337892</v>
      </c>
      <c r="K25" s="19" t="s">
        <v>334</v>
      </c>
      <c r="L25" s="19">
        <v>7254590</v>
      </c>
      <c r="M25" s="22" t="s">
        <v>818</v>
      </c>
    </row>
    <row r="26" spans="1:13" ht="15" x14ac:dyDescent="0.15">
      <c r="A26" s="19">
        <v>22</v>
      </c>
      <c r="B26" s="19" t="s">
        <v>565</v>
      </c>
      <c r="C26" s="19" t="s">
        <v>197</v>
      </c>
      <c r="D26" s="19" t="s">
        <v>198</v>
      </c>
      <c r="E26" s="19"/>
      <c r="F26" s="19" t="s">
        <v>365</v>
      </c>
      <c r="G26" s="19" t="s">
        <v>27</v>
      </c>
      <c r="H26" s="20">
        <v>45120</v>
      </c>
      <c r="I26" s="21">
        <v>9781350289772</v>
      </c>
      <c r="J26" s="19" t="str">
        <f>"9781350289802"</f>
        <v>9781350289802</v>
      </c>
      <c r="K26" s="19" t="s">
        <v>334</v>
      </c>
      <c r="L26" s="19">
        <v>7262466</v>
      </c>
      <c r="M26" s="22" t="s">
        <v>835</v>
      </c>
    </row>
    <row r="27" spans="1:13" ht="15" x14ac:dyDescent="0.15">
      <c r="A27" s="19">
        <v>23</v>
      </c>
      <c r="B27" s="19" t="s">
        <v>554</v>
      </c>
      <c r="C27" s="19" t="s">
        <v>95</v>
      </c>
      <c r="D27" s="19" t="s">
        <v>96</v>
      </c>
      <c r="E27" s="19"/>
      <c r="F27" s="19" t="s">
        <v>370</v>
      </c>
      <c r="G27" s="19" t="s">
        <v>27</v>
      </c>
      <c r="H27" s="20">
        <v>45120</v>
      </c>
      <c r="I27" s="21">
        <v>9781350233409</v>
      </c>
      <c r="J27" s="19" t="str">
        <f>"9781350233423"</f>
        <v>9781350233423</v>
      </c>
      <c r="K27" s="19" t="s">
        <v>343</v>
      </c>
      <c r="L27" s="19">
        <v>7242869</v>
      </c>
      <c r="M27" s="22" t="s">
        <v>786</v>
      </c>
    </row>
    <row r="28" spans="1:13" ht="15" x14ac:dyDescent="0.15">
      <c r="A28" s="19">
        <v>24</v>
      </c>
      <c r="B28" s="19" t="s">
        <v>554</v>
      </c>
      <c r="C28" s="19" t="s">
        <v>177</v>
      </c>
      <c r="D28" s="19" t="s">
        <v>178</v>
      </c>
      <c r="E28" s="19"/>
      <c r="F28" s="19" t="s">
        <v>366</v>
      </c>
      <c r="G28" s="19" t="s">
        <v>20</v>
      </c>
      <c r="H28" s="20">
        <v>45131</v>
      </c>
      <c r="I28" s="21">
        <v>9781032520872</v>
      </c>
      <c r="J28" s="19" t="str">
        <f>"9781000904604"</f>
        <v>9781000904604</v>
      </c>
      <c r="K28" s="19" t="s">
        <v>343</v>
      </c>
      <c r="L28" s="19">
        <v>7256675</v>
      </c>
      <c r="M28" s="22" t="s">
        <v>825</v>
      </c>
    </row>
    <row r="29" spans="1:13" ht="15" x14ac:dyDescent="0.15">
      <c r="A29" s="19">
        <v>25</v>
      </c>
      <c r="B29" s="19" t="s">
        <v>554</v>
      </c>
      <c r="C29" s="19" t="s">
        <v>191</v>
      </c>
      <c r="D29" s="19" t="s">
        <v>192</v>
      </c>
      <c r="E29" s="19"/>
      <c r="F29" s="19" t="s">
        <v>357</v>
      </c>
      <c r="G29" s="19" t="s">
        <v>20</v>
      </c>
      <c r="H29" s="20">
        <v>45140</v>
      </c>
      <c r="I29" s="21">
        <v>9780367640736</v>
      </c>
      <c r="J29" s="19" t="str">
        <f>"9781000918847"</f>
        <v>9781000918847</v>
      </c>
      <c r="K29" s="19" t="s">
        <v>343</v>
      </c>
      <c r="L29" s="19">
        <v>7261441</v>
      </c>
      <c r="M29" s="22" t="s">
        <v>832</v>
      </c>
    </row>
    <row r="30" spans="1:13" ht="15" x14ac:dyDescent="0.15">
      <c r="A30" s="19">
        <v>26</v>
      </c>
      <c r="B30" s="19" t="s">
        <v>568</v>
      </c>
      <c r="C30" s="19" t="s">
        <v>173</v>
      </c>
      <c r="D30" s="19" t="s">
        <v>174</v>
      </c>
      <c r="E30" s="19"/>
      <c r="F30" s="19" t="s">
        <v>356</v>
      </c>
      <c r="G30" s="19" t="s">
        <v>20</v>
      </c>
      <c r="H30" s="20">
        <v>45140</v>
      </c>
      <c r="I30" s="21">
        <v>9780367681371</v>
      </c>
      <c r="J30" s="19" t="str">
        <f>"9781000920116"</f>
        <v>9781000920116</v>
      </c>
      <c r="K30" s="19" t="s">
        <v>347</v>
      </c>
      <c r="L30" s="19">
        <v>7256067</v>
      </c>
      <c r="M30" s="22" t="s">
        <v>823</v>
      </c>
    </row>
    <row r="31" spans="1:13" ht="15" x14ac:dyDescent="0.15">
      <c r="A31" s="19">
        <v>27</v>
      </c>
      <c r="B31" s="19" t="s">
        <v>558</v>
      </c>
      <c r="C31" s="19" t="s">
        <v>103</v>
      </c>
      <c r="D31" s="19" t="s">
        <v>104</v>
      </c>
      <c r="E31" s="19">
        <v>1</v>
      </c>
      <c r="F31" s="19"/>
      <c r="G31" s="19" t="s">
        <v>7</v>
      </c>
      <c r="H31" s="20">
        <v>45046</v>
      </c>
      <c r="I31" s="21">
        <v>9783031206566</v>
      </c>
      <c r="J31" s="19" t="str">
        <f>"9783031206573"</f>
        <v>9783031206573</v>
      </c>
      <c r="K31" s="19" t="s">
        <v>382</v>
      </c>
      <c r="L31" s="19">
        <v>7243126</v>
      </c>
      <c r="M31" s="22" t="s">
        <v>790</v>
      </c>
    </row>
    <row r="32" spans="1:13" ht="15" x14ac:dyDescent="0.15">
      <c r="A32" s="19">
        <v>28</v>
      </c>
      <c r="B32" s="19" t="s">
        <v>558</v>
      </c>
      <c r="C32" s="19" t="s">
        <v>107</v>
      </c>
      <c r="D32" s="19" t="s">
        <v>108</v>
      </c>
      <c r="E32" s="19">
        <v>1</v>
      </c>
      <c r="F32" s="19" t="s">
        <v>384</v>
      </c>
      <c r="G32" s="19" t="s">
        <v>8</v>
      </c>
      <c r="H32" s="20">
        <v>45169</v>
      </c>
      <c r="I32" s="21">
        <v>9789819911592</v>
      </c>
      <c r="J32" s="19" t="str">
        <f>"9789819911608"</f>
        <v>9789819911608</v>
      </c>
      <c r="K32" s="19" t="s">
        <v>382</v>
      </c>
      <c r="L32" s="19">
        <v>7243527</v>
      </c>
      <c r="M32" s="22" t="s">
        <v>792</v>
      </c>
    </row>
    <row r="33" spans="1:13" ht="15" x14ac:dyDescent="0.15">
      <c r="A33" s="19">
        <v>29</v>
      </c>
      <c r="B33" s="19" t="s">
        <v>552</v>
      </c>
      <c r="C33" s="19" t="s">
        <v>88</v>
      </c>
      <c r="D33" s="19" t="s">
        <v>89</v>
      </c>
      <c r="E33" s="19">
        <v>1</v>
      </c>
      <c r="F33" s="19"/>
      <c r="G33" s="19" t="s">
        <v>7</v>
      </c>
      <c r="H33" s="20">
        <v>45043</v>
      </c>
      <c r="I33" s="21">
        <v>9783031239397</v>
      </c>
      <c r="J33" s="19" t="str">
        <f>"9783031239403"</f>
        <v>9783031239403</v>
      </c>
      <c r="K33" s="19" t="s">
        <v>353</v>
      </c>
      <c r="L33" s="19">
        <v>7241927</v>
      </c>
      <c r="M33" s="22" t="s">
        <v>783</v>
      </c>
    </row>
    <row r="34" spans="1:13" ht="15" x14ac:dyDescent="0.15">
      <c r="A34" s="19">
        <v>30</v>
      </c>
      <c r="B34" s="19" t="s">
        <v>582</v>
      </c>
      <c r="C34" s="19" t="s">
        <v>298</v>
      </c>
      <c r="D34" s="19" t="s">
        <v>299</v>
      </c>
      <c r="E34" s="19">
        <v>1</v>
      </c>
      <c r="F34" s="19"/>
      <c r="G34" s="19" t="s">
        <v>7</v>
      </c>
      <c r="H34" s="20">
        <v>45085</v>
      </c>
      <c r="I34" s="21">
        <v>9783031299865</v>
      </c>
      <c r="J34" s="19" t="str">
        <f>"9783031299872"</f>
        <v>9783031299872</v>
      </c>
      <c r="K34" s="19" t="s">
        <v>375</v>
      </c>
      <c r="L34" s="19">
        <v>30589506</v>
      </c>
      <c r="M34" s="22" t="s">
        <v>883</v>
      </c>
    </row>
    <row r="35" spans="1:13" ht="15" x14ac:dyDescent="0.15">
      <c r="A35" s="19">
        <v>31</v>
      </c>
      <c r="B35" s="19" t="s">
        <v>549</v>
      </c>
      <c r="C35" s="19" t="s">
        <v>78</v>
      </c>
      <c r="D35" s="19" t="s">
        <v>79</v>
      </c>
      <c r="E35" s="19">
        <v>2</v>
      </c>
      <c r="F35" s="19" t="s">
        <v>389</v>
      </c>
      <c r="G35" s="19" t="s">
        <v>7</v>
      </c>
      <c r="H35" s="20">
        <v>45041</v>
      </c>
      <c r="I35" s="21">
        <v>9783031238390</v>
      </c>
      <c r="J35" s="19" t="str">
        <f>"9783031287428"</f>
        <v>9783031287428</v>
      </c>
      <c r="K35" s="19" t="s">
        <v>344</v>
      </c>
      <c r="L35" s="19">
        <v>7240941</v>
      </c>
      <c r="M35" s="22" t="s">
        <v>779</v>
      </c>
    </row>
    <row r="36" spans="1:13" ht="15" x14ac:dyDescent="0.15">
      <c r="A36" s="19">
        <v>32</v>
      </c>
      <c r="B36" s="19" t="s">
        <v>549</v>
      </c>
      <c r="C36" s="19" t="s">
        <v>83</v>
      </c>
      <c r="D36" s="19" t="s">
        <v>84</v>
      </c>
      <c r="E36" s="19"/>
      <c r="F36" s="19"/>
      <c r="G36" s="19" t="s">
        <v>81</v>
      </c>
      <c r="H36" s="20">
        <v>45050</v>
      </c>
      <c r="I36" s="21">
        <v>9781009282819</v>
      </c>
      <c r="J36" s="19" t="str">
        <f>"9781009282833"</f>
        <v>9781009282833</v>
      </c>
      <c r="K36" s="19" t="s">
        <v>344</v>
      </c>
      <c r="L36" s="19">
        <v>7241342</v>
      </c>
      <c r="M36" s="22" t="s">
        <v>781</v>
      </c>
    </row>
    <row r="37" spans="1:13" ht="15" x14ac:dyDescent="0.15">
      <c r="A37" s="19">
        <v>33</v>
      </c>
      <c r="B37" s="19" t="s">
        <v>556</v>
      </c>
      <c r="C37" s="19" t="s">
        <v>99</v>
      </c>
      <c r="D37" s="19" t="s">
        <v>100</v>
      </c>
      <c r="E37" s="19">
        <v>1</v>
      </c>
      <c r="F37" s="19" t="s">
        <v>388</v>
      </c>
      <c r="G37" s="19" t="s">
        <v>7</v>
      </c>
      <c r="H37" s="20">
        <v>45045</v>
      </c>
      <c r="I37" s="21">
        <v>9783031271069</v>
      </c>
      <c r="J37" s="19" t="str">
        <f>"9783031271076"</f>
        <v>9783031271076</v>
      </c>
      <c r="K37" s="19" t="s">
        <v>333</v>
      </c>
      <c r="L37" s="19">
        <v>7242945</v>
      </c>
      <c r="M37" s="22" t="s">
        <v>788</v>
      </c>
    </row>
    <row r="38" spans="1:13" ht="15" x14ac:dyDescent="0.15">
      <c r="A38" s="19">
        <v>34</v>
      </c>
      <c r="B38" s="19" t="s">
        <v>556</v>
      </c>
      <c r="C38" s="19" t="s">
        <v>234</v>
      </c>
      <c r="D38" s="19" t="s">
        <v>235</v>
      </c>
      <c r="E38" s="19"/>
      <c r="F38" s="19"/>
      <c r="G38" s="19" t="s">
        <v>20</v>
      </c>
      <c r="H38" s="20">
        <v>45108</v>
      </c>
      <c r="I38" s="21">
        <v>9781032223551</v>
      </c>
      <c r="J38" s="19" t="str">
        <f>"9781000922530"</f>
        <v>9781000922530</v>
      </c>
      <c r="K38" s="19" t="s">
        <v>333</v>
      </c>
      <c r="L38" s="19">
        <v>7264511</v>
      </c>
      <c r="M38" s="22" t="s">
        <v>853</v>
      </c>
    </row>
    <row r="39" spans="1:13" ht="15" x14ac:dyDescent="0.15">
      <c r="A39" s="19">
        <v>35</v>
      </c>
      <c r="B39" s="19" t="s">
        <v>556</v>
      </c>
      <c r="C39" s="19" t="s">
        <v>148</v>
      </c>
      <c r="D39" s="19" t="s">
        <v>149</v>
      </c>
      <c r="E39" s="19"/>
      <c r="F39" s="19"/>
      <c r="G39" s="19" t="s">
        <v>20</v>
      </c>
      <c r="H39" s="20">
        <v>45139</v>
      </c>
      <c r="I39" s="21">
        <v>9781032148984</v>
      </c>
      <c r="J39" s="19" t="str">
        <f>"9781000922141"</f>
        <v>9781000922141</v>
      </c>
      <c r="K39" s="19" t="s">
        <v>333</v>
      </c>
      <c r="L39" s="19">
        <v>7252502</v>
      </c>
      <c r="M39" s="22" t="s">
        <v>811</v>
      </c>
    </row>
    <row r="40" spans="1:13" ht="15" x14ac:dyDescent="0.15">
      <c r="A40" s="19">
        <v>36</v>
      </c>
      <c r="B40" s="19" t="s">
        <v>674</v>
      </c>
      <c r="C40" s="19" t="s">
        <v>588</v>
      </c>
      <c r="D40" s="19" t="s">
        <v>589</v>
      </c>
      <c r="E40" s="19">
        <v>1</v>
      </c>
      <c r="F40" s="19"/>
      <c r="G40" s="19" t="s">
        <v>391</v>
      </c>
      <c r="H40" s="20">
        <v>44887</v>
      </c>
      <c r="I40" s="21">
        <v>9781541672802</v>
      </c>
      <c r="J40" s="19" t="str">
        <f>"9781541672819"</f>
        <v>9781541672819</v>
      </c>
      <c r="K40" s="19" t="s">
        <v>523</v>
      </c>
      <c r="L40" s="19">
        <v>7129922</v>
      </c>
      <c r="M40" s="22" t="s">
        <v>903</v>
      </c>
    </row>
    <row r="41" spans="1:13" ht="15" x14ac:dyDescent="0.15">
      <c r="A41" s="19">
        <v>37</v>
      </c>
      <c r="B41" s="19" t="s">
        <v>674</v>
      </c>
      <c r="C41" s="19" t="s">
        <v>591</v>
      </c>
      <c r="D41" s="19" t="s">
        <v>592</v>
      </c>
      <c r="E41" s="19"/>
      <c r="F41" s="19"/>
      <c r="G41" s="19" t="s">
        <v>678</v>
      </c>
      <c r="H41" s="20">
        <v>45015</v>
      </c>
      <c r="I41" s="21">
        <v>9780857201058</v>
      </c>
      <c r="J41" s="19" t="str">
        <f>"9781398517523"</f>
        <v>9781398517523</v>
      </c>
      <c r="K41" s="19" t="s">
        <v>523</v>
      </c>
      <c r="L41" s="19">
        <v>7206059</v>
      </c>
      <c r="M41" s="22" t="s">
        <v>908</v>
      </c>
    </row>
    <row r="42" spans="1:13" ht="15" x14ac:dyDescent="0.15">
      <c r="A42" s="19">
        <v>38</v>
      </c>
      <c r="B42" s="19" t="s">
        <v>532</v>
      </c>
      <c r="C42" s="19" t="s">
        <v>24</v>
      </c>
      <c r="D42" s="19" t="s">
        <v>25</v>
      </c>
      <c r="E42" s="19"/>
      <c r="F42" s="19" t="s">
        <v>487</v>
      </c>
      <c r="G42" s="19" t="s">
        <v>20</v>
      </c>
      <c r="H42" s="20">
        <v>45017</v>
      </c>
      <c r="I42" s="21">
        <v>9781032274218</v>
      </c>
      <c r="J42" s="19" t="str">
        <f>"9781000859393"</f>
        <v>9781000859393</v>
      </c>
      <c r="K42" s="19" t="s">
        <v>336</v>
      </c>
      <c r="L42" s="19">
        <v>7190147</v>
      </c>
      <c r="M42" s="22" t="s">
        <v>755</v>
      </c>
    </row>
    <row r="43" spans="1:13" ht="15" x14ac:dyDescent="0.15">
      <c r="A43" s="19">
        <v>39</v>
      </c>
      <c r="B43" s="19" t="s">
        <v>532</v>
      </c>
      <c r="C43" s="19" t="s">
        <v>175</v>
      </c>
      <c r="D43" s="19" t="s">
        <v>176</v>
      </c>
      <c r="E43" s="19"/>
      <c r="F43" s="19" t="s">
        <v>363</v>
      </c>
      <c r="G43" s="19" t="s">
        <v>20</v>
      </c>
      <c r="H43" s="20">
        <v>45121</v>
      </c>
      <c r="I43" s="21">
        <v>9780367220419</v>
      </c>
      <c r="J43" s="19" t="str">
        <f>"9781000912784"</f>
        <v>9781000912784</v>
      </c>
      <c r="K43" s="19" t="s">
        <v>336</v>
      </c>
      <c r="L43" s="19">
        <v>7256633</v>
      </c>
      <c r="M43" s="22" t="s">
        <v>824</v>
      </c>
    </row>
    <row r="44" spans="1:13" ht="15" x14ac:dyDescent="0.15">
      <c r="A44" s="19">
        <v>40</v>
      </c>
      <c r="B44" s="19" t="s">
        <v>533</v>
      </c>
      <c r="C44" s="19" t="s">
        <v>26</v>
      </c>
      <c r="D44" s="19" t="s">
        <v>28</v>
      </c>
      <c r="E44" s="19">
        <v>2</v>
      </c>
      <c r="F44" s="19" t="s">
        <v>492</v>
      </c>
      <c r="G44" s="19" t="s">
        <v>27</v>
      </c>
      <c r="H44" s="20">
        <v>44840</v>
      </c>
      <c r="I44" s="21">
        <v>9781350195929</v>
      </c>
      <c r="J44" s="19" t="str">
        <f>"9781350195950"</f>
        <v>9781350195950</v>
      </c>
      <c r="K44" s="19" t="s">
        <v>372</v>
      </c>
      <c r="L44" s="19">
        <v>7194262</v>
      </c>
      <c r="M44" s="22" t="s">
        <v>756</v>
      </c>
    </row>
    <row r="45" spans="1:13" ht="15" x14ac:dyDescent="0.15">
      <c r="A45" s="19">
        <v>41</v>
      </c>
      <c r="B45" s="19" t="s">
        <v>533</v>
      </c>
      <c r="C45" s="19" t="s">
        <v>314</v>
      </c>
      <c r="D45" s="19" t="s">
        <v>315</v>
      </c>
      <c r="E45" s="19">
        <v>1</v>
      </c>
      <c r="F45" s="19" t="s">
        <v>374</v>
      </c>
      <c r="G45" s="19" t="s">
        <v>8</v>
      </c>
      <c r="H45" s="20">
        <v>45091</v>
      </c>
      <c r="I45" s="21">
        <v>9789819920754</v>
      </c>
      <c r="J45" s="19" t="str">
        <f>"9789819920761"</f>
        <v>9789819920761</v>
      </c>
      <c r="K45" s="19" t="s">
        <v>372</v>
      </c>
      <c r="L45" s="19">
        <v>30593507</v>
      </c>
      <c r="M45" s="22" t="s">
        <v>891</v>
      </c>
    </row>
    <row r="46" spans="1:13" ht="15" x14ac:dyDescent="0.15">
      <c r="A46" s="19">
        <v>42</v>
      </c>
      <c r="B46" s="19" t="s">
        <v>533</v>
      </c>
      <c r="C46" s="19" t="s">
        <v>316</v>
      </c>
      <c r="D46" s="19" t="s">
        <v>315</v>
      </c>
      <c r="E46" s="19">
        <v>1</v>
      </c>
      <c r="F46" s="19" t="s">
        <v>373</v>
      </c>
      <c r="G46" s="19" t="s">
        <v>8</v>
      </c>
      <c r="H46" s="20">
        <v>45091</v>
      </c>
      <c r="I46" s="21">
        <v>9789819920341</v>
      </c>
      <c r="J46" s="19" t="str">
        <f>"9789819920358"</f>
        <v>9789819920358</v>
      </c>
      <c r="K46" s="19" t="s">
        <v>372</v>
      </c>
      <c r="L46" s="19">
        <v>30593516</v>
      </c>
      <c r="M46" s="22" t="s">
        <v>892</v>
      </c>
    </row>
    <row r="47" spans="1:13" ht="15" x14ac:dyDescent="0.15">
      <c r="A47" s="19">
        <v>43</v>
      </c>
      <c r="B47" s="19" t="s">
        <v>557</v>
      </c>
      <c r="C47" s="19" t="s">
        <v>101</v>
      </c>
      <c r="D47" s="19" t="s">
        <v>102</v>
      </c>
      <c r="E47" s="19">
        <v>1</v>
      </c>
      <c r="F47" s="19" t="s">
        <v>385</v>
      </c>
      <c r="G47" s="19" t="s">
        <v>8</v>
      </c>
      <c r="H47" s="20">
        <v>45151</v>
      </c>
      <c r="I47" s="21">
        <v>9789819907090</v>
      </c>
      <c r="J47" s="19" t="str">
        <f>"9789819907106"</f>
        <v>9789819907106</v>
      </c>
      <c r="K47" s="19" t="s">
        <v>379</v>
      </c>
      <c r="L47" s="19">
        <v>7243124</v>
      </c>
      <c r="M47" s="22" t="s">
        <v>789</v>
      </c>
    </row>
    <row r="48" spans="1:13" ht="15" x14ac:dyDescent="0.15">
      <c r="A48" s="19">
        <v>44</v>
      </c>
      <c r="B48" s="19" t="s">
        <v>580</v>
      </c>
      <c r="C48" s="19" t="s">
        <v>288</v>
      </c>
      <c r="D48" s="19" t="s">
        <v>289</v>
      </c>
      <c r="E48" s="19">
        <v>1</v>
      </c>
      <c r="F48" s="19" t="s">
        <v>376</v>
      </c>
      <c r="G48" s="19" t="s">
        <v>86</v>
      </c>
      <c r="H48" s="20">
        <v>45081</v>
      </c>
      <c r="I48" s="21">
        <v>9789819917938</v>
      </c>
      <c r="J48" s="19" t="str">
        <f>"9789819917945"</f>
        <v>9789819917945</v>
      </c>
      <c r="K48" s="19" t="s">
        <v>339</v>
      </c>
      <c r="L48" s="19">
        <v>30565684</v>
      </c>
      <c r="M48" s="22" t="s">
        <v>878</v>
      </c>
    </row>
    <row r="49" spans="1:13" ht="15" x14ac:dyDescent="0.15">
      <c r="A49" s="19">
        <v>45</v>
      </c>
      <c r="B49" s="19" t="s">
        <v>545</v>
      </c>
      <c r="C49" s="19" t="s">
        <v>246</v>
      </c>
      <c r="D49" s="19" t="s">
        <v>247</v>
      </c>
      <c r="E49" s="19">
        <v>1</v>
      </c>
      <c r="F49" s="19"/>
      <c r="G49" s="19" t="s">
        <v>86</v>
      </c>
      <c r="H49" s="20">
        <v>45063</v>
      </c>
      <c r="I49" s="21">
        <v>9783031280962</v>
      </c>
      <c r="J49" s="19" t="str">
        <f>"9783031280979"</f>
        <v>9783031280979</v>
      </c>
      <c r="K49" s="19" t="s">
        <v>337</v>
      </c>
      <c r="L49" s="19">
        <v>30545060</v>
      </c>
      <c r="M49" s="22" t="s">
        <v>858</v>
      </c>
    </row>
    <row r="50" spans="1:13" ht="15" x14ac:dyDescent="0.15">
      <c r="A50" s="19">
        <v>46</v>
      </c>
      <c r="B50" s="19" t="s">
        <v>545</v>
      </c>
      <c r="C50" s="19" t="s">
        <v>323</v>
      </c>
      <c r="D50" s="19" t="s">
        <v>324</v>
      </c>
      <c r="E50" s="19">
        <v>1</v>
      </c>
      <c r="F50" s="19"/>
      <c r="G50" s="19" t="s">
        <v>86</v>
      </c>
      <c r="H50" s="20">
        <v>45097</v>
      </c>
      <c r="I50" s="21">
        <v>9783031300059</v>
      </c>
      <c r="J50" s="19" t="str">
        <f>"9783031300066"</f>
        <v>9783031300066</v>
      </c>
      <c r="K50" s="19" t="s">
        <v>337</v>
      </c>
      <c r="L50" s="19">
        <v>30603292</v>
      </c>
      <c r="M50" s="22" t="s">
        <v>896</v>
      </c>
    </row>
    <row r="51" spans="1:13" ht="15" x14ac:dyDescent="0.15">
      <c r="A51" s="19">
        <v>47</v>
      </c>
      <c r="B51" s="19" t="s">
        <v>545</v>
      </c>
      <c r="C51" s="19" t="s">
        <v>70</v>
      </c>
      <c r="D51" s="19" t="s">
        <v>71</v>
      </c>
      <c r="E51" s="19">
        <v>2</v>
      </c>
      <c r="F51" s="19" t="s">
        <v>368</v>
      </c>
      <c r="G51" s="19" t="s">
        <v>66</v>
      </c>
      <c r="H51" s="20">
        <v>45120</v>
      </c>
      <c r="I51" s="21">
        <v>9780755649648</v>
      </c>
      <c r="J51" s="19" t="str">
        <f>"9780755649662"</f>
        <v>9780755649662</v>
      </c>
      <c r="K51" s="19" t="s">
        <v>337</v>
      </c>
      <c r="L51" s="19">
        <v>7239434</v>
      </c>
      <c r="M51" s="22" t="s">
        <v>775</v>
      </c>
    </row>
    <row r="52" spans="1:13" ht="15" x14ac:dyDescent="0.15">
      <c r="A52" s="19">
        <v>48</v>
      </c>
      <c r="B52" s="19" t="s">
        <v>545</v>
      </c>
      <c r="C52" s="19" t="s">
        <v>183</v>
      </c>
      <c r="D52" s="19" t="s">
        <v>184</v>
      </c>
      <c r="E52" s="19"/>
      <c r="F52" s="19"/>
      <c r="G52" s="19" t="s">
        <v>20</v>
      </c>
      <c r="H52" s="20">
        <v>45139</v>
      </c>
      <c r="I52" s="21">
        <v>9781032438504</v>
      </c>
      <c r="J52" s="19" t="str">
        <f>"9781000922639"</f>
        <v>9781000922639</v>
      </c>
      <c r="K52" s="19" t="s">
        <v>337</v>
      </c>
      <c r="L52" s="19">
        <v>7260418</v>
      </c>
      <c r="M52" s="22" t="s">
        <v>828</v>
      </c>
    </row>
    <row r="53" spans="1:13" ht="15" x14ac:dyDescent="0.15">
      <c r="A53" s="19">
        <v>49</v>
      </c>
      <c r="B53" s="19" t="s">
        <v>566</v>
      </c>
      <c r="C53" s="19" t="s">
        <v>165</v>
      </c>
      <c r="D53" s="19" t="s">
        <v>166</v>
      </c>
      <c r="E53" s="19"/>
      <c r="F53" s="19" t="s">
        <v>378</v>
      </c>
      <c r="G53" s="19" t="s">
        <v>81</v>
      </c>
      <c r="H53" s="20">
        <v>45085</v>
      </c>
      <c r="I53" s="21">
        <v>9781108489041</v>
      </c>
      <c r="J53" s="19" t="str">
        <f>"9781108802567"</f>
        <v>9781108802567</v>
      </c>
      <c r="K53" s="19" t="s">
        <v>377</v>
      </c>
      <c r="L53" s="19">
        <v>7254600</v>
      </c>
      <c r="M53" s="22" t="s">
        <v>819</v>
      </c>
    </row>
    <row r="54" spans="1:13" ht="15" x14ac:dyDescent="0.15">
      <c r="A54" s="19">
        <v>50</v>
      </c>
      <c r="B54" s="19" t="s">
        <v>528</v>
      </c>
      <c r="C54" s="19" t="s">
        <v>6</v>
      </c>
      <c r="D54" s="19" t="s">
        <v>9</v>
      </c>
      <c r="E54" s="19"/>
      <c r="F54" s="19" t="s">
        <v>496</v>
      </c>
      <c r="G54" s="19" t="s">
        <v>7</v>
      </c>
      <c r="H54" s="20">
        <v>44651</v>
      </c>
      <c r="I54" s="21">
        <v>9783030916619</v>
      </c>
      <c r="J54" s="19" t="str">
        <f>"9783030916626"</f>
        <v>9783030916626</v>
      </c>
      <c r="K54" s="19" t="s">
        <v>397</v>
      </c>
      <c r="L54" s="19">
        <v>6949526</v>
      </c>
      <c r="M54" s="22" t="s">
        <v>749</v>
      </c>
    </row>
    <row r="55" spans="1:13" ht="15" x14ac:dyDescent="0.15">
      <c r="A55" s="19">
        <v>51</v>
      </c>
      <c r="B55" s="19" t="s">
        <v>567</v>
      </c>
      <c r="C55" s="19" t="s">
        <v>167</v>
      </c>
      <c r="D55" s="19" t="s">
        <v>168</v>
      </c>
      <c r="E55" s="19"/>
      <c r="F55" s="19" t="s">
        <v>435</v>
      </c>
      <c r="G55" s="19" t="s">
        <v>81</v>
      </c>
      <c r="H55" s="20">
        <v>45085</v>
      </c>
      <c r="I55" s="21">
        <v>9781009285001</v>
      </c>
      <c r="J55" s="19" t="str">
        <f>"9781009284981"</f>
        <v>9781009284981</v>
      </c>
      <c r="K55" s="19" t="s">
        <v>408</v>
      </c>
      <c r="L55" s="19">
        <v>7254624</v>
      </c>
      <c r="M55" s="22" t="s">
        <v>820</v>
      </c>
    </row>
    <row r="56" spans="1:13" ht="15" x14ac:dyDescent="0.15">
      <c r="A56" s="19">
        <v>52</v>
      </c>
      <c r="B56" s="19" t="s">
        <v>562</v>
      </c>
      <c r="C56" s="19" t="s">
        <v>131</v>
      </c>
      <c r="D56" s="19" t="s">
        <v>133</v>
      </c>
      <c r="E56" s="19">
        <v>1</v>
      </c>
      <c r="F56" s="19"/>
      <c r="G56" s="19" t="s">
        <v>132</v>
      </c>
      <c r="H56" s="20">
        <v>45057</v>
      </c>
      <c r="I56" s="21">
        <v>9781137600790</v>
      </c>
      <c r="J56" s="19" t="str">
        <f>"9781137600806"</f>
        <v>9781137600806</v>
      </c>
      <c r="K56" s="19" t="s">
        <v>394</v>
      </c>
      <c r="L56" s="19">
        <v>7248752</v>
      </c>
      <c r="M56" s="22" t="s">
        <v>803</v>
      </c>
    </row>
    <row r="57" spans="1:13" ht="15" x14ac:dyDescent="0.15">
      <c r="A57" s="19">
        <v>53</v>
      </c>
      <c r="B57" s="19" t="s">
        <v>562</v>
      </c>
      <c r="C57" s="19" t="s">
        <v>296</v>
      </c>
      <c r="D57" s="19" t="s">
        <v>297</v>
      </c>
      <c r="E57" s="19">
        <v>1</v>
      </c>
      <c r="F57" s="19" t="s">
        <v>441</v>
      </c>
      <c r="G57" s="19" t="s">
        <v>7</v>
      </c>
      <c r="H57" s="20">
        <v>45085</v>
      </c>
      <c r="I57" s="21">
        <v>9783031319013</v>
      </c>
      <c r="J57" s="19" t="str">
        <f>"9783031319020"</f>
        <v>9783031319020</v>
      </c>
      <c r="K57" s="19" t="s">
        <v>394</v>
      </c>
      <c r="L57" s="19">
        <v>30589504</v>
      </c>
      <c r="M57" s="22" t="s">
        <v>882</v>
      </c>
    </row>
    <row r="58" spans="1:13" ht="15" x14ac:dyDescent="0.15">
      <c r="A58" s="19">
        <v>54</v>
      </c>
      <c r="B58" s="19" t="s">
        <v>522</v>
      </c>
      <c r="C58" s="19" t="s">
        <v>22</v>
      </c>
      <c r="D58" s="19" t="s">
        <v>23</v>
      </c>
      <c r="E58" s="19"/>
      <c r="F58" s="19" t="s">
        <v>493</v>
      </c>
      <c r="G58" s="19" t="s">
        <v>20</v>
      </c>
      <c r="H58" s="20">
        <v>44652</v>
      </c>
      <c r="I58" s="21">
        <v>9780367423353</v>
      </c>
      <c r="J58" s="19" t="str">
        <f>"9781000573374"</f>
        <v>9781000573374</v>
      </c>
      <c r="K58" s="19" t="s">
        <v>398</v>
      </c>
      <c r="L58" s="19">
        <v>7079163</v>
      </c>
      <c r="M58" s="22" t="s">
        <v>754</v>
      </c>
    </row>
    <row r="59" spans="1:13" ht="15" x14ac:dyDescent="0.15">
      <c r="A59" s="19">
        <v>55</v>
      </c>
      <c r="B59" s="19" t="s">
        <v>522</v>
      </c>
      <c r="C59" s="19" t="s">
        <v>675</v>
      </c>
      <c r="D59" s="19" t="s">
        <v>676</v>
      </c>
      <c r="E59" s="19"/>
      <c r="F59" s="19" t="s">
        <v>587</v>
      </c>
      <c r="G59" s="19" t="s">
        <v>42</v>
      </c>
      <c r="H59" s="20">
        <v>44896</v>
      </c>
      <c r="I59" s="21">
        <v>9781119753841</v>
      </c>
      <c r="J59" s="19" t="str">
        <f>"9781119753902"</f>
        <v>9781119753902</v>
      </c>
      <c r="K59" s="19" t="s">
        <v>398</v>
      </c>
      <c r="L59" s="19">
        <v>7141275</v>
      </c>
      <c r="M59" s="22" t="s">
        <v>904</v>
      </c>
    </row>
    <row r="60" spans="1:13" ht="15" x14ac:dyDescent="0.15">
      <c r="A60" s="19">
        <v>56</v>
      </c>
      <c r="B60" s="19" t="s">
        <v>522</v>
      </c>
      <c r="C60" s="19" t="s">
        <v>41</v>
      </c>
      <c r="D60" s="19" t="s">
        <v>43</v>
      </c>
      <c r="E60" s="19"/>
      <c r="F60" s="19" t="s">
        <v>490</v>
      </c>
      <c r="G60" s="19" t="s">
        <v>42</v>
      </c>
      <c r="H60" s="20">
        <v>44958</v>
      </c>
      <c r="I60" s="21">
        <v>9781119780656</v>
      </c>
      <c r="J60" s="19" t="str">
        <f>"9781119780823"</f>
        <v>9781119780823</v>
      </c>
      <c r="K60" s="19" t="s">
        <v>398</v>
      </c>
      <c r="L60" s="19">
        <v>7216904</v>
      </c>
      <c r="M60" s="22" t="s">
        <v>763</v>
      </c>
    </row>
    <row r="61" spans="1:13" ht="15" x14ac:dyDescent="0.15">
      <c r="A61" s="19">
        <v>57</v>
      </c>
      <c r="B61" s="19" t="s">
        <v>522</v>
      </c>
      <c r="C61" s="19" t="s">
        <v>152</v>
      </c>
      <c r="D61" s="19" t="s">
        <v>154</v>
      </c>
      <c r="E61" s="19"/>
      <c r="F61" s="19" t="s">
        <v>434</v>
      </c>
      <c r="G61" s="19" t="s">
        <v>153</v>
      </c>
      <c r="H61" s="20">
        <v>45107</v>
      </c>
      <c r="I61" s="21">
        <v>9781800416819</v>
      </c>
      <c r="J61" s="19" t="str">
        <f>"9781800416840"</f>
        <v>9781800416840</v>
      </c>
      <c r="K61" s="19" t="s">
        <v>398</v>
      </c>
      <c r="L61" s="19">
        <v>7252660</v>
      </c>
      <c r="M61" s="22" t="s">
        <v>813</v>
      </c>
    </row>
    <row r="62" spans="1:13" ht="15" x14ac:dyDescent="0.15">
      <c r="A62" s="19">
        <v>58</v>
      </c>
      <c r="B62" s="19" t="s">
        <v>576</v>
      </c>
      <c r="C62" s="19" t="s">
        <v>236</v>
      </c>
      <c r="D62" s="19" t="s">
        <v>237</v>
      </c>
      <c r="E62" s="19">
        <v>2</v>
      </c>
      <c r="F62" s="19" t="s">
        <v>465</v>
      </c>
      <c r="G62" s="19" t="s">
        <v>20</v>
      </c>
      <c r="H62" s="20">
        <v>45078</v>
      </c>
      <c r="I62" s="21">
        <v>9781032068664</v>
      </c>
      <c r="J62" s="19" t="str">
        <f>"9781000881080"</f>
        <v>9781000881080</v>
      </c>
      <c r="K62" s="19" t="s">
        <v>436</v>
      </c>
      <c r="L62" s="19">
        <v>7264835</v>
      </c>
      <c r="M62" s="22" t="s">
        <v>854</v>
      </c>
    </row>
    <row r="63" spans="1:13" ht="15" x14ac:dyDescent="0.15">
      <c r="A63" s="19">
        <v>59</v>
      </c>
      <c r="B63" s="19" t="s">
        <v>570</v>
      </c>
      <c r="C63" s="19" t="s">
        <v>205</v>
      </c>
      <c r="D63" s="19" t="s">
        <v>206</v>
      </c>
      <c r="E63" s="19"/>
      <c r="F63" s="19" t="s">
        <v>440</v>
      </c>
      <c r="G63" s="19" t="s">
        <v>153</v>
      </c>
      <c r="H63" s="20">
        <v>45107</v>
      </c>
      <c r="I63" s="21">
        <v>9781800417601</v>
      </c>
      <c r="J63" s="19" t="str">
        <f>"9781800417625"</f>
        <v>9781800417625</v>
      </c>
      <c r="K63" s="19" t="s">
        <v>417</v>
      </c>
      <c r="L63" s="19">
        <v>7262632</v>
      </c>
      <c r="M63" s="22" t="s">
        <v>839</v>
      </c>
    </row>
    <row r="64" spans="1:13" ht="15" x14ac:dyDescent="0.15">
      <c r="A64" s="19">
        <v>60</v>
      </c>
      <c r="B64" s="19" t="s">
        <v>521</v>
      </c>
      <c r="C64" s="19" t="s">
        <v>136</v>
      </c>
      <c r="D64" s="19" t="s">
        <v>137</v>
      </c>
      <c r="E64" s="19">
        <v>1</v>
      </c>
      <c r="F64" s="19" t="s">
        <v>443</v>
      </c>
      <c r="G64" s="19" t="s">
        <v>91</v>
      </c>
      <c r="H64" s="20">
        <v>45058</v>
      </c>
      <c r="I64" s="21">
        <v>9789819914890</v>
      </c>
      <c r="J64" s="19" t="str">
        <f>"9789819914906"</f>
        <v>9789819914906</v>
      </c>
      <c r="K64" s="19" t="s">
        <v>410</v>
      </c>
      <c r="L64" s="19">
        <v>7248831</v>
      </c>
      <c r="M64" s="22" t="s">
        <v>805</v>
      </c>
    </row>
    <row r="65" spans="1:13" ht="15" x14ac:dyDescent="0.15">
      <c r="A65" s="19">
        <v>61</v>
      </c>
      <c r="B65" s="19" t="s">
        <v>521</v>
      </c>
      <c r="C65" s="19" t="s">
        <v>282</v>
      </c>
      <c r="D65" s="19" t="s">
        <v>283</v>
      </c>
      <c r="E65" s="19">
        <v>1</v>
      </c>
      <c r="F65" s="19" t="s">
        <v>445</v>
      </c>
      <c r="G65" s="19" t="s">
        <v>7</v>
      </c>
      <c r="H65" s="20">
        <v>45078</v>
      </c>
      <c r="I65" s="21">
        <v>9783031268168</v>
      </c>
      <c r="J65" s="19" t="str">
        <f>"9783031268175"</f>
        <v>9783031268175</v>
      </c>
      <c r="K65" s="19" t="s">
        <v>410</v>
      </c>
      <c r="L65" s="19">
        <v>30558379</v>
      </c>
      <c r="M65" s="22" t="s">
        <v>875</v>
      </c>
    </row>
    <row r="66" spans="1:13" ht="15" x14ac:dyDescent="0.15">
      <c r="A66" s="19">
        <v>62</v>
      </c>
      <c r="B66" s="19" t="s">
        <v>521</v>
      </c>
      <c r="C66" s="19" t="s">
        <v>121</v>
      </c>
      <c r="D66" s="19" t="s">
        <v>122</v>
      </c>
      <c r="E66" s="19">
        <v>1</v>
      </c>
      <c r="F66" s="19"/>
      <c r="G66" s="19" t="s">
        <v>91</v>
      </c>
      <c r="H66" s="20">
        <v>45095</v>
      </c>
      <c r="I66" s="21">
        <v>9789819914050</v>
      </c>
      <c r="J66" s="19" t="str">
        <f>"9789819914067"</f>
        <v>9789819914067</v>
      </c>
      <c r="K66" s="19" t="s">
        <v>410</v>
      </c>
      <c r="L66" s="19">
        <v>7246484</v>
      </c>
      <c r="M66" s="22" t="s">
        <v>798</v>
      </c>
    </row>
    <row r="67" spans="1:13" ht="15" x14ac:dyDescent="0.15">
      <c r="A67" s="19">
        <v>63</v>
      </c>
      <c r="B67" s="19" t="s">
        <v>521</v>
      </c>
      <c r="C67" s="19" t="s">
        <v>142</v>
      </c>
      <c r="D67" s="19" t="s">
        <v>143</v>
      </c>
      <c r="E67" s="19"/>
      <c r="F67" s="19" t="s">
        <v>426</v>
      </c>
      <c r="G67" s="19" t="s">
        <v>27</v>
      </c>
      <c r="H67" s="20">
        <v>45120</v>
      </c>
      <c r="I67" s="21">
        <v>9781350288010</v>
      </c>
      <c r="J67" s="19" t="str">
        <f>"9781350288034"</f>
        <v>9781350288034</v>
      </c>
      <c r="K67" s="19" t="s">
        <v>410</v>
      </c>
      <c r="L67" s="19">
        <v>7249907</v>
      </c>
      <c r="M67" s="22" t="s">
        <v>808</v>
      </c>
    </row>
    <row r="68" spans="1:13" ht="15" x14ac:dyDescent="0.15">
      <c r="A68" s="19">
        <v>64</v>
      </c>
      <c r="B68" s="19" t="s">
        <v>536</v>
      </c>
      <c r="C68" s="19" t="s">
        <v>35</v>
      </c>
      <c r="D68" s="19" t="s">
        <v>36</v>
      </c>
      <c r="E68" s="19"/>
      <c r="F68" s="19" t="s">
        <v>424</v>
      </c>
      <c r="G68" s="19" t="s">
        <v>27</v>
      </c>
      <c r="H68" s="20">
        <v>45120</v>
      </c>
      <c r="I68" s="21">
        <v>9781350288553</v>
      </c>
      <c r="J68" s="19" t="str">
        <f>"9781350288560"</f>
        <v>9781350288560</v>
      </c>
      <c r="K68" s="19" t="s">
        <v>396</v>
      </c>
      <c r="L68" s="19">
        <v>7210642</v>
      </c>
      <c r="M68" s="22" t="s">
        <v>760</v>
      </c>
    </row>
    <row r="69" spans="1:13" ht="15" x14ac:dyDescent="0.15">
      <c r="A69" s="19">
        <v>65</v>
      </c>
      <c r="B69" s="19" t="s">
        <v>536</v>
      </c>
      <c r="C69" s="19" t="s">
        <v>44</v>
      </c>
      <c r="D69" s="19" t="s">
        <v>45</v>
      </c>
      <c r="E69" s="19"/>
      <c r="F69" s="19" t="s">
        <v>432</v>
      </c>
      <c r="G69" s="19" t="s">
        <v>27</v>
      </c>
      <c r="H69" s="20">
        <v>45120</v>
      </c>
      <c r="I69" s="21">
        <v>9781350366169</v>
      </c>
      <c r="J69" s="19" t="str">
        <f>"9781350366145"</f>
        <v>9781350366145</v>
      </c>
      <c r="K69" s="19" t="s">
        <v>396</v>
      </c>
      <c r="L69" s="19">
        <v>7217790</v>
      </c>
      <c r="M69" s="22" t="s">
        <v>764</v>
      </c>
    </row>
    <row r="70" spans="1:13" ht="15" x14ac:dyDescent="0.15">
      <c r="A70" s="19">
        <v>66</v>
      </c>
      <c r="B70" s="19" t="s">
        <v>578</v>
      </c>
      <c r="C70" s="19" t="s">
        <v>263</v>
      </c>
      <c r="D70" s="19" t="s">
        <v>264</v>
      </c>
      <c r="E70" s="19">
        <v>1</v>
      </c>
      <c r="F70" s="19" t="s">
        <v>448</v>
      </c>
      <c r="G70" s="19" t="s">
        <v>7</v>
      </c>
      <c r="H70" s="20">
        <v>45070</v>
      </c>
      <c r="I70" s="21">
        <v>9783031283710</v>
      </c>
      <c r="J70" s="19" t="str">
        <f>"9783031283727"</f>
        <v>9783031283727</v>
      </c>
      <c r="K70" s="19" t="s">
        <v>402</v>
      </c>
      <c r="L70" s="19">
        <v>30550671</v>
      </c>
      <c r="M70" s="22" t="s">
        <v>866</v>
      </c>
    </row>
    <row r="71" spans="1:13" ht="15" x14ac:dyDescent="0.15">
      <c r="A71" s="19">
        <v>67</v>
      </c>
      <c r="B71" s="19" t="s">
        <v>520</v>
      </c>
      <c r="C71" s="19" t="s">
        <v>189</v>
      </c>
      <c r="D71" s="19" t="s">
        <v>190</v>
      </c>
      <c r="E71" s="19"/>
      <c r="F71" s="19"/>
      <c r="G71" s="19" t="s">
        <v>20</v>
      </c>
      <c r="H71" s="20">
        <v>45139</v>
      </c>
      <c r="I71" s="21">
        <v>9781032316789</v>
      </c>
      <c r="J71" s="19" t="str">
        <f>"9781000921281"</f>
        <v>9781000921281</v>
      </c>
      <c r="K71" s="19" t="s">
        <v>413</v>
      </c>
      <c r="L71" s="19">
        <v>7261246</v>
      </c>
      <c r="M71" s="22" t="s">
        <v>831</v>
      </c>
    </row>
    <row r="72" spans="1:13" ht="15" x14ac:dyDescent="0.15">
      <c r="A72" s="19">
        <v>68</v>
      </c>
      <c r="B72" s="19" t="s">
        <v>581</v>
      </c>
      <c r="C72" s="19" t="s">
        <v>294</v>
      </c>
      <c r="D72" s="19" t="s">
        <v>295</v>
      </c>
      <c r="E72" s="19">
        <v>1</v>
      </c>
      <c r="F72" s="19"/>
      <c r="G72" s="19" t="s">
        <v>7</v>
      </c>
      <c r="H72" s="20">
        <v>45085</v>
      </c>
      <c r="I72" s="21">
        <v>9783031279638</v>
      </c>
      <c r="J72" s="19" t="str">
        <f>"9783031279645"</f>
        <v>9783031279645</v>
      </c>
      <c r="K72" s="19" t="s">
        <v>405</v>
      </c>
      <c r="L72" s="19">
        <v>30589495</v>
      </c>
      <c r="M72" s="22" t="s">
        <v>881</v>
      </c>
    </row>
    <row r="73" spans="1:13" ht="15" x14ac:dyDescent="0.15">
      <c r="A73" s="19">
        <v>69</v>
      </c>
      <c r="B73" s="19" t="s">
        <v>546</v>
      </c>
      <c r="C73" s="19" t="s">
        <v>195</v>
      </c>
      <c r="D73" s="19" t="s">
        <v>196</v>
      </c>
      <c r="E73" s="19"/>
      <c r="F73" s="19"/>
      <c r="G73" s="19" t="s">
        <v>20</v>
      </c>
      <c r="H73" s="20">
        <v>45108</v>
      </c>
      <c r="I73" s="21">
        <v>9781032390307</v>
      </c>
      <c r="J73" s="19" t="str">
        <f>"9781000922905"</f>
        <v>9781000922905</v>
      </c>
      <c r="K73" s="19" t="s">
        <v>406</v>
      </c>
      <c r="L73" s="19">
        <v>7262227</v>
      </c>
      <c r="M73" s="22" t="s">
        <v>834</v>
      </c>
    </row>
    <row r="74" spans="1:13" ht="15" x14ac:dyDescent="0.15">
      <c r="A74" s="19">
        <v>70</v>
      </c>
      <c r="B74" s="19" t="s">
        <v>546</v>
      </c>
      <c r="C74" s="19" t="s">
        <v>72</v>
      </c>
      <c r="D74" s="19" t="s">
        <v>73</v>
      </c>
      <c r="E74" s="19"/>
      <c r="F74" s="19"/>
      <c r="G74" s="19" t="s">
        <v>59</v>
      </c>
      <c r="H74" s="20">
        <v>45120</v>
      </c>
      <c r="I74" s="21">
        <v>9781501399503</v>
      </c>
      <c r="J74" s="19" t="str">
        <f>"9781501399527"</f>
        <v>9781501399527</v>
      </c>
      <c r="K74" s="19" t="s">
        <v>406</v>
      </c>
      <c r="L74" s="19">
        <v>7240756</v>
      </c>
      <c r="M74" s="22" t="s">
        <v>776</v>
      </c>
    </row>
    <row r="75" spans="1:13" ht="15" x14ac:dyDescent="0.15">
      <c r="A75" s="19">
        <v>71</v>
      </c>
      <c r="B75" s="19" t="s">
        <v>519</v>
      </c>
      <c r="C75" s="19" t="s">
        <v>284</v>
      </c>
      <c r="D75" s="19" t="s">
        <v>285</v>
      </c>
      <c r="E75" s="19">
        <v>1</v>
      </c>
      <c r="F75" s="19"/>
      <c r="G75" s="19" t="s">
        <v>7</v>
      </c>
      <c r="H75" s="20">
        <v>45109</v>
      </c>
      <c r="I75" s="21">
        <v>9783031298486</v>
      </c>
      <c r="J75" s="19" t="str">
        <f>"9783031298493"</f>
        <v>9783031298493</v>
      </c>
      <c r="K75" s="19" t="s">
        <v>438</v>
      </c>
      <c r="L75" s="19">
        <v>30558435</v>
      </c>
      <c r="M75" s="22" t="s">
        <v>876</v>
      </c>
    </row>
    <row r="76" spans="1:13" ht="15" x14ac:dyDescent="0.15">
      <c r="A76" s="19">
        <v>72</v>
      </c>
      <c r="B76" s="19" t="s">
        <v>518</v>
      </c>
      <c r="C76" s="19" t="s">
        <v>109</v>
      </c>
      <c r="D76" s="19" t="s">
        <v>110</v>
      </c>
      <c r="E76" s="19">
        <v>1</v>
      </c>
      <c r="F76" s="19"/>
      <c r="G76" s="19" t="s">
        <v>7</v>
      </c>
      <c r="H76" s="20">
        <v>45048</v>
      </c>
      <c r="I76" s="21">
        <v>9783031226175</v>
      </c>
      <c r="J76" s="19" t="str">
        <f>"9783031226182"</f>
        <v>9783031226182</v>
      </c>
      <c r="K76" s="19" t="s">
        <v>428</v>
      </c>
      <c r="L76" s="19">
        <v>7243827</v>
      </c>
      <c r="M76" s="22" t="s">
        <v>793</v>
      </c>
    </row>
    <row r="77" spans="1:13" ht="15" x14ac:dyDescent="0.15">
      <c r="A77" s="19">
        <v>73</v>
      </c>
      <c r="B77" s="19" t="s">
        <v>534</v>
      </c>
      <c r="C77" s="19" t="s">
        <v>29</v>
      </c>
      <c r="D77" s="19" t="s">
        <v>30</v>
      </c>
      <c r="E77" s="19"/>
      <c r="F77" s="19"/>
      <c r="G77" s="19" t="s">
        <v>20</v>
      </c>
      <c r="H77" s="20">
        <v>45009</v>
      </c>
      <c r="I77" s="21">
        <v>9781032303086</v>
      </c>
      <c r="J77" s="19" t="str">
        <f>"9781000855371"</f>
        <v>9781000855371</v>
      </c>
      <c r="K77" s="19" t="s">
        <v>392</v>
      </c>
      <c r="L77" s="19">
        <v>7205739</v>
      </c>
      <c r="M77" s="22" t="s">
        <v>757</v>
      </c>
    </row>
    <row r="78" spans="1:13" ht="15" x14ac:dyDescent="0.15">
      <c r="A78" s="19">
        <v>74</v>
      </c>
      <c r="B78" s="19" t="s">
        <v>517</v>
      </c>
      <c r="C78" s="19" t="s">
        <v>134</v>
      </c>
      <c r="D78" s="19" t="s">
        <v>135</v>
      </c>
      <c r="E78" s="19">
        <v>1</v>
      </c>
      <c r="F78" s="19" t="s">
        <v>447</v>
      </c>
      <c r="G78" s="19" t="s">
        <v>7</v>
      </c>
      <c r="H78" s="20">
        <v>45059</v>
      </c>
      <c r="I78" s="21">
        <v>9783031312854</v>
      </c>
      <c r="J78" s="19" t="str">
        <f>"9783031312861"</f>
        <v>9783031312861</v>
      </c>
      <c r="K78" s="19" t="s">
        <v>446</v>
      </c>
      <c r="L78" s="19">
        <v>7248785</v>
      </c>
      <c r="M78" s="22" t="s">
        <v>804</v>
      </c>
    </row>
    <row r="79" spans="1:13" ht="15" x14ac:dyDescent="0.15">
      <c r="A79" s="19">
        <v>75</v>
      </c>
      <c r="B79" s="19" t="s">
        <v>516</v>
      </c>
      <c r="C79" s="19" t="s">
        <v>123</v>
      </c>
      <c r="D79" s="19" t="s">
        <v>124</v>
      </c>
      <c r="E79" s="19">
        <v>1</v>
      </c>
      <c r="F79" s="19" t="s">
        <v>437</v>
      </c>
      <c r="G79" s="19" t="s">
        <v>7</v>
      </c>
      <c r="H79" s="20">
        <v>45055</v>
      </c>
      <c r="I79" s="21">
        <v>9783031304255</v>
      </c>
      <c r="J79" s="19" t="str">
        <f>"9783031304262"</f>
        <v>9783031304262</v>
      </c>
      <c r="K79" s="19" t="s">
        <v>393</v>
      </c>
      <c r="L79" s="19">
        <v>7248323</v>
      </c>
      <c r="M79" s="22" t="s">
        <v>799</v>
      </c>
    </row>
    <row r="80" spans="1:13" ht="15" x14ac:dyDescent="0.15">
      <c r="A80" s="19">
        <v>76</v>
      </c>
      <c r="B80" s="19" t="s">
        <v>516</v>
      </c>
      <c r="C80" s="19" t="s">
        <v>161</v>
      </c>
      <c r="D80" s="19" t="s">
        <v>162</v>
      </c>
      <c r="E80" s="19"/>
      <c r="F80" s="19"/>
      <c r="G80" s="19" t="s">
        <v>81</v>
      </c>
      <c r="H80" s="20">
        <v>45071</v>
      </c>
      <c r="I80" s="21">
        <v>9781009296564</v>
      </c>
      <c r="J80" s="19" t="str">
        <f>"9781009296557"</f>
        <v>9781009296557</v>
      </c>
      <c r="K80" s="19" t="s">
        <v>393</v>
      </c>
      <c r="L80" s="19">
        <v>7254576</v>
      </c>
      <c r="M80" s="22" t="s">
        <v>817</v>
      </c>
    </row>
    <row r="81" spans="1:13" ht="15" x14ac:dyDescent="0.15">
      <c r="A81" s="19">
        <v>77</v>
      </c>
      <c r="B81" s="19" t="s">
        <v>516</v>
      </c>
      <c r="C81" s="19" t="s">
        <v>321</v>
      </c>
      <c r="D81" s="19" t="s">
        <v>322</v>
      </c>
      <c r="E81" s="19">
        <v>1</v>
      </c>
      <c r="F81" s="19"/>
      <c r="G81" s="19" t="s">
        <v>7</v>
      </c>
      <c r="H81" s="20">
        <v>45156</v>
      </c>
      <c r="I81" s="21">
        <v>9783031255267</v>
      </c>
      <c r="J81" s="19" t="str">
        <f>"9783031255274"</f>
        <v>9783031255274</v>
      </c>
      <c r="K81" s="19" t="s">
        <v>393</v>
      </c>
      <c r="L81" s="19">
        <v>30602233</v>
      </c>
      <c r="M81" s="22" t="s">
        <v>895</v>
      </c>
    </row>
    <row r="82" spans="1:13" ht="15" x14ac:dyDescent="0.15">
      <c r="A82" s="19">
        <v>78</v>
      </c>
      <c r="B82" s="19" t="s">
        <v>547</v>
      </c>
      <c r="C82" s="19" t="s">
        <v>645</v>
      </c>
      <c r="D82" s="19" t="s">
        <v>646</v>
      </c>
      <c r="E82" s="19"/>
      <c r="F82" s="19" t="s">
        <v>644</v>
      </c>
      <c r="G82" s="19" t="s">
        <v>27</v>
      </c>
      <c r="H82" s="20">
        <v>45092</v>
      </c>
      <c r="I82" s="21">
        <v>9781788317122</v>
      </c>
      <c r="J82" s="19" t="str">
        <f>"9781788317146"</f>
        <v>9781788317146</v>
      </c>
      <c r="K82" s="19" t="s">
        <v>418</v>
      </c>
      <c r="L82" s="19">
        <v>7205343</v>
      </c>
      <c r="M82" s="22" t="s">
        <v>907</v>
      </c>
    </row>
    <row r="83" spans="1:13" ht="15" x14ac:dyDescent="0.15">
      <c r="A83" s="19">
        <v>79</v>
      </c>
      <c r="B83" s="19" t="s">
        <v>547</v>
      </c>
      <c r="C83" s="19" t="s">
        <v>74</v>
      </c>
      <c r="D83" s="19" t="s">
        <v>75</v>
      </c>
      <c r="E83" s="19"/>
      <c r="F83" s="19" t="s">
        <v>431</v>
      </c>
      <c r="G83" s="19" t="s">
        <v>27</v>
      </c>
      <c r="H83" s="20">
        <v>45120</v>
      </c>
      <c r="I83" s="21">
        <v>9781350096653</v>
      </c>
      <c r="J83" s="19" t="str">
        <f>"9781350096660"</f>
        <v>9781350096660</v>
      </c>
      <c r="K83" s="19" t="s">
        <v>418</v>
      </c>
      <c r="L83" s="19">
        <v>7240799</v>
      </c>
      <c r="M83" s="22" t="s">
        <v>777</v>
      </c>
    </row>
    <row r="84" spans="1:13" ht="15" x14ac:dyDescent="0.15">
      <c r="A84" s="19">
        <v>80</v>
      </c>
      <c r="B84" s="19" t="s">
        <v>575</v>
      </c>
      <c r="C84" s="19" t="s">
        <v>224</v>
      </c>
      <c r="D84" s="19" t="s">
        <v>225</v>
      </c>
      <c r="E84" s="19"/>
      <c r="F84" s="19" t="s">
        <v>420</v>
      </c>
      <c r="G84" s="19" t="s">
        <v>20</v>
      </c>
      <c r="H84" s="20">
        <v>45134</v>
      </c>
      <c r="I84" s="21">
        <v>9780367357597</v>
      </c>
      <c r="J84" s="19" t="str">
        <f>"9781000898217"</f>
        <v>9781000898217</v>
      </c>
      <c r="K84" s="19" t="s">
        <v>419</v>
      </c>
      <c r="L84" s="19">
        <v>7263885</v>
      </c>
      <c r="M84" s="22" t="s">
        <v>848</v>
      </c>
    </row>
    <row r="85" spans="1:13" ht="15" x14ac:dyDescent="0.15">
      <c r="A85" s="19">
        <v>81</v>
      </c>
      <c r="B85" s="19" t="s">
        <v>551</v>
      </c>
      <c r="C85" s="19" t="s">
        <v>85</v>
      </c>
      <c r="D85" s="19" t="s">
        <v>87</v>
      </c>
      <c r="E85" s="19">
        <v>1</v>
      </c>
      <c r="F85" s="19"/>
      <c r="G85" s="19" t="s">
        <v>86</v>
      </c>
      <c r="H85" s="20">
        <v>45042</v>
      </c>
      <c r="I85" s="21">
        <v>9783031299193</v>
      </c>
      <c r="J85" s="19" t="str">
        <f>"9783031299209"</f>
        <v>9783031299209</v>
      </c>
      <c r="K85" s="19" t="s">
        <v>407</v>
      </c>
      <c r="L85" s="19">
        <v>7241389</v>
      </c>
      <c r="M85" s="22" t="s">
        <v>782</v>
      </c>
    </row>
    <row r="86" spans="1:13" ht="15" x14ac:dyDescent="0.15">
      <c r="A86" s="19">
        <v>82</v>
      </c>
      <c r="B86" s="19" t="s">
        <v>583</v>
      </c>
      <c r="C86" s="19" t="s">
        <v>304</v>
      </c>
      <c r="D86" s="19" t="s">
        <v>305</v>
      </c>
      <c r="E86" s="19">
        <v>1</v>
      </c>
      <c r="F86" s="19"/>
      <c r="G86" s="19" t="s">
        <v>86</v>
      </c>
      <c r="H86" s="20">
        <v>45090</v>
      </c>
      <c r="I86" s="21">
        <v>9783031303111</v>
      </c>
      <c r="J86" s="19" t="str">
        <f>"9783031303128"</f>
        <v>9783031303128</v>
      </c>
      <c r="K86" s="19" t="s">
        <v>433</v>
      </c>
      <c r="L86" s="19">
        <v>30592725</v>
      </c>
      <c r="M86" s="22" t="s">
        <v>886</v>
      </c>
    </row>
    <row r="87" spans="1:13" ht="15" x14ac:dyDescent="0.15">
      <c r="A87" s="19">
        <v>83</v>
      </c>
      <c r="B87" s="19" t="s">
        <v>515</v>
      </c>
      <c r="C87" s="19" t="s">
        <v>275</v>
      </c>
      <c r="D87" s="19" t="s">
        <v>277</v>
      </c>
      <c r="E87" s="19">
        <v>1</v>
      </c>
      <c r="F87" s="19" t="s">
        <v>423</v>
      </c>
      <c r="G87" s="19" t="s">
        <v>276</v>
      </c>
      <c r="H87" s="20">
        <v>45181</v>
      </c>
      <c r="I87" s="21">
        <v>9781782279549</v>
      </c>
      <c r="J87" s="19" t="str">
        <f>"9781782279556"</f>
        <v>9781782279556</v>
      </c>
      <c r="K87" s="19" t="s">
        <v>395</v>
      </c>
      <c r="L87" s="19">
        <v>30555801</v>
      </c>
      <c r="M87" s="22" t="s">
        <v>872</v>
      </c>
    </row>
    <row r="88" spans="1:13" ht="15" x14ac:dyDescent="0.15">
      <c r="A88" s="19">
        <v>84</v>
      </c>
      <c r="B88" s="19" t="s">
        <v>515</v>
      </c>
      <c r="C88" s="19" t="s">
        <v>278</v>
      </c>
      <c r="D88" s="19" t="s">
        <v>279</v>
      </c>
      <c r="E88" s="19">
        <v>1</v>
      </c>
      <c r="F88" s="19" t="s">
        <v>422</v>
      </c>
      <c r="G88" s="19" t="s">
        <v>276</v>
      </c>
      <c r="H88" s="20">
        <v>45181</v>
      </c>
      <c r="I88" s="21">
        <v>9781782278535</v>
      </c>
      <c r="J88" s="19" t="str">
        <f>"9781782278542"</f>
        <v>9781782278542</v>
      </c>
      <c r="K88" s="19" t="s">
        <v>395</v>
      </c>
      <c r="L88" s="19">
        <v>30555828</v>
      </c>
      <c r="M88" s="22" t="s">
        <v>873</v>
      </c>
    </row>
    <row r="89" spans="1:13" ht="15" x14ac:dyDescent="0.15">
      <c r="A89" s="19">
        <v>85</v>
      </c>
      <c r="B89" s="19" t="s">
        <v>544</v>
      </c>
      <c r="C89" s="19" t="s">
        <v>65</v>
      </c>
      <c r="D89" s="19" t="s">
        <v>67</v>
      </c>
      <c r="E89" s="19"/>
      <c r="F89" s="19" t="s">
        <v>430</v>
      </c>
      <c r="G89" s="19" t="s">
        <v>66</v>
      </c>
      <c r="H89" s="20">
        <v>45120</v>
      </c>
      <c r="I89" s="21">
        <v>9780755644568</v>
      </c>
      <c r="J89" s="19" t="str">
        <f>"9780755644582"</f>
        <v>9780755644582</v>
      </c>
      <c r="K89" s="19" t="s">
        <v>404</v>
      </c>
      <c r="L89" s="19">
        <v>7239083</v>
      </c>
      <c r="M89" s="22" t="s">
        <v>773</v>
      </c>
    </row>
    <row r="90" spans="1:13" ht="15" x14ac:dyDescent="0.15">
      <c r="A90" s="19">
        <v>86</v>
      </c>
      <c r="B90" s="19" t="s">
        <v>544</v>
      </c>
      <c r="C90" s="19" t="s">
        <v>300</v>
      </c>
      <c r="D90" s="19" t="s">
        <v>301</v>
      </c>
      <c r="E90" s="19">
        <v>1</v>
      </c>
      <c r="F90" s="19"/>
      <c r="G90" s="19" t="s">
        <v>91</v>
      </c>
      <c r="H90" s="20">
        <v>45151</v>
      </c>
      <c r="I90" s="21">
        <v>9789819906659</v>
      </c>
      <c r="J90" s="19" t="str">
        <f>"9789819906666"</f>
        <v>9789819906666</v>
      </c>
      <c r="K90" s="19" t="s">
        <v>404</v>
      </c>
      <c r="L90" s="19">
        <v>30589511</v>
      </c>
      <c r="M90" s="22" t="s">
        <v>884</v>
      </c>
    </row>
    <row r="91" spans="1:13" ht="15" x14ac:dyDescent="0.15">
      <c r="A91" s="19">
        <v>87</v>
      </c>
      <c r="B91" s="19" t="s">
        <v>544</v>
      </c>
      <c r="C91" s="19" t="s">
        <v>201</v>
      </c>
      <c r="D91" s="19" t="s">
        <v>202</v>
      </c>
      <c r="E91" s="19"/>
      <c r="F91" s="19"/>
      <c r="G91" s="19" t="s">
        <v>20</v>
      </c>
      <c r="H91" s="20">
        <v>45156</v>
      </c>
      <c r="I91" s="21">
        <v>9781032549996</v>
      </c>
      <c r="J91" s="19" t="str">
        <f>"9781000925487"</f>
        <v>9781000925487</v>
      </c>
      <c r="K91" s="19" t="s">
        <v>404</v>
      </c>
      <c r="L91" s="19">
        <v>7262557</v>
      </c>
      <c r="M91" s="22" t="s">
        <v>837</v>
      </c>
    </row>
    <row r="92" spans="1:13" ht="15" x14ac:dyDescent="0.15">
      <c r="A92" s="19">
        <v>88</v>
      </c>
      <c r="B92" s="19" t="s">
        <v>550</v>
      </c>
      <c r="C92" s="19" t="s">
        <v>80</v>
      </c>
      <c r="D92" s="19" t="s">
        <v>82</v>
      </c>
      <c r="E92" s="19"/>
      <c r="F92" s="19"/>
      <c r="G92" s="19" t="s">
        <v>81</v>
      </c>
      <c r="H92" s="20">
        <v>45046</v>
      </c>
      <c r="I92" s="21">
        <v>9781009265584</v>
      </c>
      <c r="J92" s="19" t="str">
        <f>"9781009265577"</f>
        <v>9781009265577</v>
      </c>
      <c r="K92" s="19" t="s">
        <v>383</v>
      </c>
      <c r="L92" s="19">
        <v>7241341</v>
      </c>
      <c r="M92" s="22" t="s">
        <v>780</v>
      </c>
    </row>
    <row r="93" spans="1:13" ht="15" x14ac:dyDescent="0.15">
      <c r="A93" s="19">
        <v>89</v>
      </c>
      <c r="B93" s="19" t="s">
        <v>574</v>
      </c>
      <c r="C93" s="19" t="s">
        <v>222</v>
      </c>
      <c r="D93" s="19" t="s">
        <v>223</v>
      </c>
      <c r="E93" s="19"/>
      <c r="F93" s="19"/>
      <c r="G93" s="19" t="s">
        <v>20</v>
      </c>
      <c r="H93" s="20">
        <v>45139</v>
      </c>
      <c r="I93" s="21">
        <v>9781032405872</v>
      </c>
      <c r="J93" s="19" t="str">
        <f>"9781000926774"</f>
        <v>9781000926774</v>
      </c>
      <c r="K93" s="19" t="s">
        <v>412</v>
      </c>
      <c r="L93" s="19">
        <v>7263257</v>
      </c>
      <c r="M93" s="22" t="s">
        <v>847</v>
      </c>
    </row>
    <row r="94" spans="1:13" ht="15" x14ac:dyDescent="0.15">
      <c r="A94" s="19">
        <v>90</v>
      </c>
      <c r="B94" s="19" t="s">
        <v>541</v>
      </c>
      <c r="C94" s="19" t="s">
        <v>55</v>
      </c>
      <c r="D94" s="19" t="s">
        <v>57</v>
      </c>
      <c r="E94" s="19"/>
      <c r="F94" s="19"/>
      <c r="G94" s="19" t="s">
        <v>56</v>
      </c>
      <c r="H94" s="20">
        <v>45120</v>
      </c>
      <c r="I94" s="21">
        <v>9781350180970</v>
      </c>
      <c r="J94" s="19" t="str">
        <f>"9781350180949"</f>
        <v>9781350180949</v>
      </c>
      <c r="K94" s="19" t="s">
        <v>354</v>
      </c>
      <c r="L94" s="19">
        <v>7237764</v>
      </c>
      <c r="M94" s="22" t="s">
        <v>769</v>
      </c>
    </row>
    <row r="95" spans="1:13" ht="15" x14ac:dyDescent="0.15">
      <c r="A95" s="19">
        <v>91</v>
      </c>
      <c r="B95" s="19" t="s">
        <v>541</v>
      </c>
      <c r="C95" s="19" t="s">
        <v>111</v>
      </c>
      <c r="D95" s="19" t="s">
        <v>112</v>
      </c>
      <c r="E95" s="19"/>
      <c r="F95" s="19" t="s">
        <v>425</v>
      </c>
      <c r="G95" s="19" t="s">
        <v>56</v>
      </c>
      <c r="H95" s="20">
        <v>45120</v>
      </c>
      <c r="I95" s="21">
        <v>9781350172548</v>
      </c>
      <c r="J95" s="19" t="str">
        <f>"9781350172555"</f>
        <v>9781350172555</v>
      </c>
      <c r="K95" s="19" t="s">
        <v>354</v>
      </c>
      <c r="L95" s="19">
        <v>7244697</v>
      </c>
      <c r="M95" s="22" t="s">
        <v>794</v>
      </c>
    </row>
    <row r="96" spans="1:13" ht="15" x14ac:dyDescent="0.15">
      <c r="A96" s="19">
        <v>92</v>
      </c>
      <c r="B96" s="19" t="s">
        <v>514</v>
      </c>
      <c r="C96" s="19" t="s">
        <v>61</v>
      </c>
      <c r="D96" s="19" t="s">
        <v>62</v>
      </c>
      <c r="E96" s="19"/>
      <c r="F96" s="19" t="s">
        <v>429</v>
      </c>
      <c r="G96" s="19" t="s">
        <v>59</v>
      </c>
      <c r="H96" s="20">
        <v>45120</v>
      </c>
      <c r="I96" s="21">
        <v>9781501368646</v>
      </c>
      <c r="J96" s="19" t="str">
        <f>"9781501368622"</f>
        <v>9781501368622</v>
      </c>
      <c r="K96" s="19" t="s">
        <v>409</v>
      </c>
      <c r="L96" s="19">
        <v>7237769</v>
      </c>
      <c r="M96" s="22" t="s">
        <v>771</v>
      </c>
    </row>
    <row r="97" spans="1:13" ht="15" x14ac:dyDescent="0.15">
      <c r="A97" s="19">
        <v>93</v>
      </c>
      <c r="B97" s="19" t="s">
        <v>548</v>
      </c>
      <c r="C97" s="19" t="s">
        <v>259</v>
      </c>
      <c r="D97" s="19" t="s">
        <v>260</v>
      </c>
      <c r="E97" s="19">
        <v>1</v>
      </c>
      <c r="F97" s="19" t="s">
        <v>444</v>
      </c>
      <c r="G97" s="19" t="s">
        <v>8</v>
      </c>
      <c r="H97" s="20">
        <v>45069</v>
      </c>
      <c r="I97" s="21">
        <v>9789819915514</v>
      </c>
      <c r="J97" s="19" t="str">
        <f>"9789819915521"</f>
        <v>9789819915521</v>
      </c>
      <c r="K97" s="19" t="s">
        <v>401</v>
      </c>
      <c r="L97" s="19">
        <v>30549256</v>
      </c>
      <c r="M97" s="22" t="s">
        <v>864</v>
      </c>
    </row>
    <row r="98" spans="1:13" ht="15" x14ac:dyDescent="0.15">
      <c r="A98" s="19">
        <v>94</v>
      </c>
      <c r="B98" s="19" t="s">
        <v>548</v>
      </c>
      <c r="C98" s="19" t="s">
        <v>76</v>
      </c>
      <c r="D98" s="19" t="s">
        <v>77</v>
      </c>
      <c r="E98" s="19">
        <v>1</v>
      </c>
      <c r="F98" s="19"/>
      <c r="G98" s="19" t="s">
        <v>7</v>
      </c>
      <c r="H98" s="20">
        <v>45073</v>
      </c>
      <c r="I98" s="21">
        <v>9783031295652</v>
      </c>
      <c r="J98" s="19" t="str">
        <f>"9783031295669"</f>
        <v>9783031295669</v>
      </c>
      <c r="K98" s="19" t="s">
        <v>401</v>
      </c>
      <c r="L98" s="19">
        <v>7240866</v>
      </c>
      <c r="M98" s="22" t="s">
        <v>778</v>
      </c>
    </row>
    <row r="99" spans="1:13" ht="15" x14ac:dyDescent="0.15">
      <c r="A99" s="19">
        <v>95</v>
      </c>
      <c r="B99" s="19" t="s">
        <v>543</v>
      </c>
      <c r="C99" s="19" t="s">
        <v>127</v>
      </c>
      <c r="D99" s="19" t="s">
        <v>128</v>
      </c>
      <c r="E99" s="19">
        <v>1</v>
      </c>
      <c r="F99" s="19" t="s">
        <v>449</v>
      </c>
      <c r="G99" s="19" t="s">
        <v>7</v>
      </c>
      <c r="H99" s="20">
        <v>45057</v>
      </c>
      <c r="I99" s="21">
        <v>9783031224713</v>
      </c>
      <c r="J99" s="19" t="str">
        <f>"9783031224720"</f>
        <v>9783031224720</v>
      </c>
      <c r="K99" s="19" t="s">
        <v>403</v>
      </c>
      <c r="L99" s="19">
        <v>7248708</v>
      </c>
      <c r="M99" s="22" t="s">
        <v>801</v>
      </c>
    </row>
    <row r="100" spans="1:13" ht="15" x14ac:dyDescent="0.15">
      <c r="A100" s="19">
        <v>96</v>
      </c>
      <c r="B100" s="19" t="s">
        <v>543</v>
      </c>
      <c r="C100" s="19" t="s">
        <v>292</v>
      </c>
      <c r="D100" s="19" t="s">
        <v>293</v>
      </c>
      <c r="E100" s="19">
        <v>1</v>
      </c>
      <c r="F100" s="19" t="s">
        <v>442</v>
      </c>
      <c r="G100" s="19" t="s">
        <v>7</v>
      </c>
      <c r="H100" s="20">
        <v>45083</v>
      </c>
      <c r="I100" s="21">
        <v>9783031264771</v>
      </c>
      <c r="J100" s="19" t="str">
        <f>"9783031264788"</f>
        <v>9783031264788</v>
      </c>
      <c r="K100" s="19" t="s">
        <v>403</v>
      </c>
      <c r="L100" s="19">
        <v>30585314</v>
      </c>
      <c r="M100" s="22" t="s">
        <v>880</v>
      </c>
    </row>
    <row r="101" spans="1:13" ht="15" x14ac:dyDescent="0.15">
      <c r="A101" s="19">
        <v>97</v>
      </c>
      <c r="B101" s="19" t="s">
        <v>543</v>
      </c>
      <c r="C101" s="19" t="s">
        <v>63</v>
      </c>
      <c r="D101" s="19" t="s">
        <v>64</v>
      </c>
      <c r="E101" s="19"/>
      <c r="F101" s="19" t="s">
        <v>427</v>
      </c>
      <c r="G101" s="19" t="s">
        <v>27</v>
      </c>
      <c r="H101" s="20">
        <v>45120</v>
      </c>
      <c r="I101" s="21">
        <v>9781350338265</v>
      </c>
      <c r="J101" s="19" t="str">
        <f>"9781350338296"</f>
        <v>9781350338296</v>
      </c>
      <c r="K101" s="19" t="s">
        <v>403</v>
      </c>
      <c r="L101" s="19">
        <v>7238854</v>
      </c>
      <c r="M101" s="22" t="s">
        <v>772</v>
      </c>
    </row>
    <row r="102" spans="1:13" ht="15" x14ac:dyDescent="0.15">
      <c r="A102" s="19">
        <v>98</v>
      </c>
      <c r="B102" s="19" t="s">
        <v>543</v>
      </c>
      <c r="C102" s="19" t="s">
        <v>150</v>
      </c>
      <c r="D102" s="19" t="s">
        <v>151</v>
      </c>
      <c r="E102" s="19"/>
      <c r="F102" s="19"/>
      <c r="G102" s="19" t="s">
        <v>20</v>
      </c>
      <c r="H102" s="20">
        <v>45139</v>
      </c>
      <c r="I102" s="21">
        <v>9781032497211</v>
      </c>
      <c r="J102" s="19" t="str">
        <f>"9781000915693"</f>
        <v>9781000915693</v>
      </c>
      <c r="K102" s="19" t="s">
        <v>403</v>
      </c>
      <c r="L102" s="19">
        <v>7252540</v>
      </c>
      <c r="M102" s="22" t="s">
        <v>812</v>
      </c>
    </row>
    <row r="103" spans="1:13" ht="15" x14ac:dyDescent="0.15">
      <c r="A103" s="19">
        <v>99</v>
      </c>
      <c r="B103" s="19" t="s">
        <v>543</v>
      </c>
      <c r="C103" s="19" t="s">
        <v>203</v>
      </c>
      <c r="D103" s="19" t="s">
        <v>204</v>
      </c>
      <c r="E103" s="19"/>
      <c r="F103" s="19"/>
      <c r="G103" s="19" t="s">
        <v>20</v>
      </c>
      <c r="H103" s="20">
        <v>45142</v>
      </c>
      <c r="I103" s="21">
        <v>9780367626846</v>
      </c>
      <c r="J103" s="19" t="str">
        <f>"9781000923353"</f>
        <v>9781000923353</v>
      </c>
      <c r="K103" s="19" t="s">
        <v>403</v>
      </c>
      <c r="L103" s="19">
        <v>7262563</v>
      </c>
      <c r="M103" s="22" t="s">
        <v>838</v>
      </c>
    </row>
    <row r="104" spans="1:13" ht="15" x14ac:dyDescent="0.15">
      <c r="A104" s="19">
        <v>100</v>
      </c>
      <c r="B104" s="19" t="s">
        <v>542</v>
      </c>
      <c r="C104" s="19" t="s">
        <v>129</v>
      </c>
      <c r="D104" s="19" t="s">
        <v>130</v>
      </c>
      <c r="E104" s="19">
        <v>1</v>
      </c>
      <c r="F104" s="19" t="s">
        <v>439</v>
      </c>
      <c r="G104" s="19" t="s">
        <v>7</v>
      </c>
      <c r="H104" s="20">
        <v>45058</v>
      </c>
      <c r="I104" s="21">
        <v>9783031297380</v>
      </c>
      <c r="J104" s="19" t="str">
        <f>"9783031297397"</f>
        <v>9783031297397</v>
      </c>
      <c r="K104" s="19" t="s">
        <v>400</v>
      </c>
      <c r="L104" s="19">
        <v>7248747</v>
      </c>
      <c r="M104" s="22" t="s">
        <v>802</v>
      </c>
    </row>
    <row r="105" spans="1:13" ht="15" x14ac:dyDescent="0.15">
      <c r="A105" s="19">
        <v>101</v>
      </c>
      <c r="B105" s="19" t="s">
        <v>542</v>
      </c>
      <c r="C105" s="19" t="s">
        <v>157</v>
      </c>
      <c r="D105" s="19" t="s">
        <v>158</v>
      </c>
      <c r="E105" s="19"/>
      <c r="F105" s="19" t="s">
        <v>421</v>
      </c>
      <c r="G105" s="19" t="s">
        <v>20</v>
      </c>
      <c r="H105" s="20">
        <v>45108</v>
      </c>
      <c r="I105" s="21">
        <v>9781032353043</v>
      </c>
      <c r="J105" s="19" t="str">
        <f>"9781000917611"</f>
        <v>9781000917611</v>
      </c>
      <c r="K105" s="19" t="s">
        <v>400</v>
      </c>
      <c r="L105" s="19">
        <v>7252912</v>
      </c>
      <c r="M105" s="22" t="s">
        <v>815</v>
      </c>
    </row>
    <row r="106" spans="1:13" ht="15" x14ac:dyDescent="0.15">
      <c r="A106" s="19">
        <v>102</v>
      </c>
      <c r="B106" s="19" t="s">
        <v>542</v>
      </c>
      <c r="C106" s="19" t="s">
        <v>58</v>
      </c>
      <c r="D106" s="19" t="s">
        <v>60</v>
      </c>
      <c r="E106" s="19"/>
      <c r="F106" s="19"/>
      <c r="G106" s="19" t="s">
        <v>59</v>
      </c>
      <c r="H106" s="20">
        <v>45120</v>
      </c>
      <c r="I106" s="21">
        <v>9781501388262</v>
      </c>
      <c r="J106" s="19" t="str">
        <f>"9781501388286"</f>
        <v>9781501388286</v>
      </c>
      <c r="K106" s="19" t="s">
        <v>400</v>
      </c>
      <c r="L106" s="19">
        <v>7237768</v>
      </c>
      <c r="M106" s="22" t="s">
        <v>770</v>
      </c>
    </row>
    <row r="107" spans="1:13" ht="15" x14ac:dyDescent="0.15">
      <c r="A107" s="19">
        <v>103</v>
      </c>
      <c r="B107" s="19" t="s">
        <v>542</v>
      </c>
      <c r="C107" s="19" t="s">
        <v>113</v>
      </c>
      <c r="D107" s="19" t="s">
        <v>115</v>
      </c>
      <c r="E107" s="19"/>
      <c r="F107" s="19"/>
      <c r="G107" s="19" t="s">
        <v>114</v>
      </c>
      <c r="H107" s="20">
        <v>45120</v>
      </c>
      <c r="I107" s="21">
        <v>9781350295087</v>
      </c>
      <c r="J107" s="19" t="str">
        <f>"9781350295094"</f>
        <v>9781350295094</v>
      </c>
      <c r="K107" s="19" t="s">
        <v>400</v>
      </c>
      <c r="L107" s="19">
        <v>7244701</v>
      </c>
      <c r="M107" s="22" t="s">
        <v>795</v>
      </c>
    </row>
    <row r="108" spans="1:13" ht="15" x14ac:dyDescent="0.15">
      <c r="A108" s="19">
        <v>104</v>
      </c>
      <c r="B108" s="19" t="s">
        <v>542</v>
      </c>
      <c r="C108" s="19" t="s">
        <v>179</v>
      </c>
      <c r="D108" s="19" t="s">
        <v>180</v>
      </c>
      <c r="E108" s="19">
        <v>4</v>
      </c>
      <c r="F108" s="19"/>
      <c r="G108" s="19" t="s">
        <v>20</v>
      </c>
      <c r="H108" s="20">
        <v>45139</v>
      </c>
      <c r="I108" s="21">
        <v>9781032348650</v>
      </c>
      <c r="J108" s="19" t="str">
        <f>"9781000914504"</f>
        <v>9781000914504</v>
      </c>
      <c r="K108" s="19" t="s">
        <v>400</v>
      </c>
      <c r="L108" s="19">
        <v>7256691</v>
      </c>
      <c r="M108" s="22" t="s">
        <v>826</v>
      </c>
    </row>
    <row r="109" spans="1:13" ht="15" x14ac:dyDescent="0.15">
      <c r="A109" s="19">
        <v>105</v>
      </c>
      <c r="B109" s="19" t="s">
        <v>542</v>
      </c>
      <c r="C109" s="19" t="s">
        <v>193</v>
      </c>
      <c r="D109" s="19" t="s">
        <v>194</v>
      </c>
      <c r="E109" s="19">
        <v>5</v>
      </c>
      <c r="F109" s="19" t="s">
        <v>416</v>
      </c>
      <c r="G109" s="19" t="s">
        <v>20</v>
      </c>
      <c r="H109" s="20">
        <v>45139</v>
      </c>
      <c r="I109" s="21">
        <v>9781032190150</v>
      </c>
      <c r="J109" s="19" t="str">
        <f>"9781000914269"</f>
        <v>9781000914269</v>
      </c>
      <c r="K109" s="19" t="s">
        <v>400</v>
      </c>
      <c r="L109" s="19">
        <v>7261963</v>
      </c>
      <c r="M109" s="22" t="s">
        <v>833</v>
      </c>
    </row>
    <row r="110" spans="1:13" ht="15" x14ac:dyDescent="0.15">
      <c r="A110" s="19">
        <v>106</v>
      </c>
      <c r="B110" s="19" t="s">
        <v>542</v>
      </c>
      <c r="C110" s="19" t="s">
        <v>181</v>
      </c>
      <c r="D110" s="19" t="s">
        <v>182</v>
      </c>
      <c r="E110" s="19">
        <v>2</v>
      </c>
      <c r="F110" s="19"/>
      <c r="G110" s="19" t="s">
        <v>20</v>
      </c>
      <c r="H110" s="20">
        <v>45200</v>
      </c>
      <c r="I110" s="21">
        <v>9781032266725</v>
      </c>
      <c r="J110" s="19" t="str">
        <f>"9781000880106"</f>
        <v>9781000880106</v>
      </c>
      <c r="K110" s="19" t="s">
        <v>400</v>
      </c>
      <c r="L110" s="19">
        <v>7260415</v>
      </c>
      <c r="M110" s="22" t="s">
        <v>827</v>
      </c>
    </row>
    <row r="111" spans="1:13" ht="15" x14ac:dyDescent="0.15">
      <c r="A111" s="19">
        <v>107</v>
      </c>
      <c r="B111" s="19" t="s">
        <v>513</v>
      </c>
      <c r="C111" s="19" t="s">
        <v>238</v>
      </c>
      <c r="D111" s="19" t="s">
        <v>239</v>
      </c>
      <c r="E111" s="19"/>
      <c r="F111" s="19"/>
      <c r="G111" s="19" t="s">
        <v>20</v>
      </c>
      <c r="H111" s="20">
        <v>45098</v>
      </c>
      <c r="I111" s="21">
        <v>9781032244648</v>
      </c>
      <c r="J111" s="19" t="str">
        <f>"9781000936513"</f>
        <v>9781000936513</v>
      </c>
      <c r="K111" s="19" t="s">
        <v>399</v>
      </c>
      <c r="L111" s="19">
        <v>7264901</v>
      </c>
      <c r="M111" s="22" t="s">
        <v>855</v>
      </c>
    </row>
    <row r="112" spans="1:13" ht="15" x14ac:dyDescent="0.15">
      <c r="A112" s="19">
        <v>108</v>
      </c>
      <c r="B112" s="19" t="s">
        <v>513</v>
      </c>
      <c r="C112" s="19" t="s">
        <v>169</v>
      </c>
      <c r="D112" s="19" t="s">
        <v>170</v>
      </c>
      <c r="E112" s="19"/>
      <c r="F112" s="19" t="s">
        <v>411</v>
      </c>
      <c r="G112" s="19" t="s">
        <v>20</v>
      </c>
      <c r="H112" s="20">
        <v>45108</v>
      </c>
      <c r="I112" s="21">
        <v>9781032025025</v>
      </c>
      <c r="J112" s="19" t="str">
        <f>"9781000922882"</f>
        <v>9781000922882</v>
      </c>
      <c r="K112" s="19" t="s">
        <v>399</v>
      </c>
      <c r="L112" s="19">
        <v>7255173</v>
      </c>
      <c r="M112" s="22" t="s">
        <v>821</v>
      </c>
    </row>
    <row r="113" spans="1:13" ht="15" x14ac:dyDescent="0.15">
      <c r="A113" s="19">
        <v>109</v>
      </c>
      <c r="B113" s="19" t="s">
        <v>513</v>
      </c>
      <c r="C113" s="19" t="s">
        <v>116</v>
      </c>
      <c r="D113" s="19" t="s">
        <v>117</v>
      </c>
      <c r="E113" s="19"/>
      <c r="F113" s="19"/>
      <c r="G113" s="19" t="s">
        <v>59</v>
      </c>
      <c r="H113" s="20">
        <v>45120</v>
      </c>
      <c r="I113" s="21">
        <v>9798765101315</v>
      </c>
      <c r="J113" s="19" t="str">
        <f>"9798765101339"</f>
        <v>9798765101339</v>
      </c>
      <c r="K113" s="19" t="s">
        <v>399</v>
      </c>
      <c r="L113" s="19">
        <v>7246005</v>
      </c>
      <c r="M113" s="22" t="s">
        <v>796</v>
      </c>
    </row>
    <row r="114" spans="1:13" ht="15" x14ac:dyDescent="0.15">
      <c r="A114" s="19">
        <v>110</v>
      </c>
      <c r="B114" s="19" t="s">
        <v>513</v>
      </c>
      <c r="C114" s="19" t="s">
        <v>228</v>
      </c>
      <c r="D114" s="19" t="s">
        <v>229</v>
      </c>
      <c r="E114" s="19"/>
      <c r="F114" s="19" t="s">
        <v>414</v>
      </c>
      <c r="G114" s="19" t="s">
        <v>20</v>
      </c>
      <c r="H114" s="20">
        <v>45139</v>
      </c>
      <c r="I114" s="21">
        <v>9781032341538</v>
      </c>
      <c r="J114" s="19" t="str">
        <f>"9781000922912"</f>
        <v>9781000922912</v>
      </c>
      <c r="K114" s="19" t="s">
        <v>399</v>
      </c>
      <c r="L114" s="19">
        <v>7264485</v>
      </c>
      <c r="M114" s="22" t="s">
        <v>850</v>
      </c>
    </row>
    <row r="115" spans="1:13" ht="15" x14ac:dyDescent="0.15">
      <c r="A115" s="19">
        <v>111</v>
      </c>
      <c r="B115" s="19" t="s">
        <v>513</v>
      </c>
      <c r="C115" s="19" t="s">
        <v>140</v>
      </c>
      <c r="D115" s="19" t="s">
        <v>141</v>
      </c>
      <c r="E115" s="19"/>
      <c r="F115" s="19" t="s">
        <v>415</v>
      </c>
      <c r="G115" s="19" t="s">
        <v>20</v>
      </c>
      <c r="H115" s="20">
        <v>45141</v>
      </c>
      <c r="I115" s="21">
        <v>9780367688226</v>
      </c>
      <c r="J115" s="19" t="str">
        <f>"9781000914641"</f>
        <v>9781000914641</v>
      </c>
      <c r="K115" s="19" t="s">
        <v>399</v>
      </c>
      <c r="L115" s="19">
        <v>7249870</v>
      </c>
      <c r="M115" s="22" t="s">
        <v>807</v>
      </c>
    </row>
    <row r="116" spans="1:13" ht="15" x14ac:dyDescent="0.15">
      <c r="A116" s="19">
        <v>112</v>
      </c>
      <c r="B116" s="19" t="s">
        <v>513</v>
      </c>
      <c r="C116" s="19" t="s">
        <v>232</v>
      </c>
      <c r="D116" s="19" t="s">
        <v>233</v>
      </c>
      <c r="E116" s="19"/>
      <c r="F116" s="19"/>
      <c r="G116" s="19" t="s">
        <v>20</v>
      </c>
      <c r="H116" s="20">
        <v>45166</v>
      </c>
      <c r="I116" s="21">
        <v>9781032215372</v>
      </c>
      <c r="J116" s="19" t="str">
        <f>"9781000933260"</f>
        <v>9781000933260</v>
      </c>
      <c r="K116" s="19" t="s">
        <v>399</v>
      </c>
      <c r="L116" s="19">
        <v>7264509</v>
      </c>
      <c r="M116" s="22" t="s">
        <v>852</v>
      </c>
    </row>
    <row r="117" spans="1:13" ht="15" x14ac:dyDescent="0.15">
      <c r="A117" s="19">
        <v>113</v>
      </c>
      <c r="B117" s="19" t="s">
        <v>560</v>
      </c>
      <c r="C117" s="19" t="s">
        <v>118</v>
      </c>
      <c r="D117" s="19" t="s">
        <v>120</v>
      </c>
      <c r="E117" s="19"/>
      <c r="F117" s="19" t="s">
        <v>484</v>
      </c>
      <c r="G117" s="19" t="s">
        <v>119</v>
      </c>
      <c r="H117" s="20">
        <v>45052</v>
      </c>
      <c r="I117" s="21">
        <v>9783658412296</v>
      </c>
      <c r="J117" s="19" t="str">
        <f>"9783658412302"</f>
        <v>9783658412302</v>
      </c>
      <c r="K117" s="19" t="s">
        <v>453</v>
      </c>
      <c r="L117" s="19">
        <v>7246174</v>
      </c>
      <c r="M117" s="22" t="s">
        <v>797</v>
      </c>
    </row>
    <row r="118" spans="1:13" ht="15" x14ac:dyDescent="0.15">
      <c r="A118" s="19">
        <v>114</v>
      </c>
      <c r="B118" s="19" t="s">
        <v>512</v>
      </c>
      <c r="C118" s="19" t="s">
        <v>252</v>
      </c>
      <c r="D118" s="19" t="s">
        <v>254</v>
      </c>
      <c r="E118" s="19">
        <v>1</v>
      </c>
      <c r="F118" s="19"/>
      <c r="G118" s="19" t="s">
        <v>253</v>
      </c>
      <c r="H118" s="20">
        <v>45104</v>
      </c>
      <c r="I118" s="21">
        <v>9781529211740</v>
      </c>
      <c r="J118" s="19" t="str">
        <f>"9781529211764"</f>
        <v>9781529211764</v>
      </c>
      <c r="K118" s="19" t="s">
        <v>331</v>
      </c>
      <c r="L118" s="19">
        <v>30545163</v>
      </c>
      <c r="M118" s="22" t="s">
        <v>861</v>
      </c>
    </row>
    <row r="119" spans="1:13" ht="15" x14ac:dyDescent="0.15">
      <c r="A119" s="19">
        <v>115</v>
      </c>
      <c r="B119" s="19" t="s">
        <v>530</v>
      </c>
      <c r="C119" s="19" t="s">
        <v>13</v>
      </c>
      <c r="D119" s="19" t="s">
        <v>15</v>
      </c>
      <c r="E119" s="19">
        <v>1</v>
      </c>
      <c r="F119" s="19" t="s">
        <v>480</v>
      </c>
      <c r="G119" s="19" t="s">
        <v>14</v>
      </c>
      <c r="H119" s="20">
        <v>44516</v>
      </c>
      <c r="I119" s="21">
        <v>9780316427265</v>
      </c>
      <c r="J119" s="19" t="str">
        <f>"9780316427272"</f>
        <v>9780316427272</v>
      </c>
      <c r="K119" s="19" t="s">
        <v>479</v>
      </c>
      <c r="L119" s="19">
        <v>6966528</v>
      </c>
      <c r="M119" s="22" t="s">
        <v>751</v>
      </c>
    </row>
    <row r="120" spans="1:13" ht="15" x14ac:dyDescent="0.15">
      <c r="A120" s="19">
        <v>116</v>
      </c>
      <c r="B120" s="19" t="s">
        <v>538</v>
      </c>
      <c r="C120" s="19" t="s">
        <v>39</v>
      </c>
      <c r="D120" s="19" t="s">
        <v>40</v>
      </c>
      <c r="E120" s="19"/>
      <c r="F120" s="19" t="s">
        <v>477</v>
      </c>
      <c r="G120" s="19" t="s">
        <v>20</v>
      </c>
      <c r="H120" s="20">
        <v>45058</v>
      </c>
      <c r="I120" s="21">
        <v>9780367419936</v>
      </c>
      <c r="J120" s="19" t="str">
        <f>"9781000877953"</f>
        <v>9781000877953</v>
      </c>
      <c r="K120" s="19" t="s">
        <v>381</v>
      </c>
      <c r="L120" s="19">
        <v>7216698</v>
      </c>
      <c r="M120" s="22" t="s">
        <v>762</v>
      </c>
    </row>
    <row r="121" spans="1:13" ht="15" x14ac:dyDescent="0.15">
      <c r="A121" s="19">
        <v>117</v>
      </c>
      <c r="B121" s="19" t="s">
        <v>526</v>
      </c>
      <c r="C121" s="19" t="s">
        <v>0</v>
      </c>
      <c r="D121" s="19" t="s">
        <v>2</v>
      </c>
      <c r="E121" s="19">
        <v>1</v>
      </c>
      <c r="F121" s="19" t="s">
        <v>498</v>
      </c>
      <c r="G121" s="19" t="s">
        <v>1</v>
      </c>
      <c r="H121" s="20">
        <v>42388</v>
      </c>
      <c r="I121" s="21">
        <v>9780745661940</v>
      </c>
      <c r="J121" s="19" t="str">
        <f>"9780745656632"</f>
        <v>9780745656632</v>
      </c>
      <c r="K121" s="19" t="s">
        <v>361</v>
      </c>
      <c r="L121" s="19">
        <v>4353616</v>
      </c>
      <c r="M121" s="22" t="s">
        <v>747</v>
      </c>
    </row>
    <row r="122" spans="1:13" ht="15" x14ac:dyDescent="0.15">
      <c r="A122" s="19">
        <v>118</v>
      </c>
      <c r="B122" s="19" t="s">
        <v>526</v>
      </c>
      <c r="C122" s="19" t="s">
        <v>210</v>
      </c>
      <c r="D122" s="19" t="s">
        <v>211</v>
      </c>
      <c r="E122" s="19"/>
      <c r="F122" s="19"/>
      <c r="G122" s="19" t="s">
        <v>208</v>
      </c>
      <c r="H122" s="20">
        <v>45083</v>
      </c>
      <c r="I122" s="21">
        <v>9781035302536</v>
      </c>
      <c r="J122" s="19" t="str">
        <f>"9781035302543"</f>
        <v>9781035302543</v>
      </c>
      <c r="K122" s="19" t="s">
        <v>361</v>
      </c>
      <c r="L122" s="19">
        <v>7262752</v>
      </c>
      <c r="M122" s="22" t="s">
        <v>841</v>
      </c>
    </row>
    <row r="123" spans="1:13" ht="15" x14ac:dyDescent="0.15">
      <c r="A123" s="19">
        <v>119</v>
      </c>
      <c r="B123" s="19" t="s">
        <v>526</v>
      </c>
      <c r="C123" s="19" t="s">
        <v>230</v>
      </c>
      <c r="D123" s="19" t="s">
        <v>231</v>
      </c>
      <c r="E123" s="19"/>
      <c r="F123" s="19"/>
      <c r="G123" s="19" t="s">
        <v>20</v>
      </c>
      <c r="H123" s="20">
        <v>45139</v>
      </c>
      <c r="I123" s="21">
        <v>9781032411118</v>
      </c>
      <c r="J123" s="19" t="str">
        <f>"9781000918038"</f>
        <v>9781000918038</v>
      </c>
      <c r="K123" s="19" t="s">
        <v>361</v>
      </c>
      <c r="L123" s="19">
        <v>7264501</v>
      </c>
      <c r="M123" s="22" t="s">
        <v>851</v>
      </c>
    </row>
    <row r="124" spans="1:13" ht="15" x14ac:dyDescent="0.15">
      <c r="A124" s="19">
        <v>120</v>
      </c>
      <c r="B124" s="19" t="s">
        <v>527</v>
      </c>
      <c r="C124" s="19" t="s">
        <v>3</v>
      </c>
      <c r="D124" s="19" t="s">
        <v>5</v>
      </c>
      <c r="E124" s="19"/>
      <c r="F124" s="19" t="s">
        <v>497</v>
      </c>
      <c r="G124" s="19" t="s">
        <v>4</v>
      </c>
      <c r="H124" s="20">
        <v>44264</v>
      </c>
      <c r="I124" s="21">
        <v>9781611720617</v>
      </c>
      <c r="J124" s="19" t="str">
        <f>"9781611729436"</f>
        <v>9781611729436</v>
      </c>
      <c r="K124" s="19" t="s">
        <v>460</v>
      </c>
      <c r="L124" s="19">
        <v>6125591</v>
      </c>
      <c r="M124" s="22" t="s">
        <v>748</v>
      </c>
    </row>
    <row r="125" spans="1:13" ht="15" x14ac:dyDescent="0.15">
      <c r="A125" s="19">
        <v>121</v>
      </c>
      <c r="B125" s="19" t="s">
        <v>527</v>
      </c>
      <c r="C125" s="19" t="s">
        <v>325</v>
      </c>
      <c r="D125" s="19" t="s">
        <v>326</v>
      </c>
      <c r="E125" s="19">
        <v>1</v>
      </c>
      <c r="F125" s="19" t="s">
        <v>461</v>
      </c>
      <c r="G125" s="19" t="s">
        <v>86</v>
      </c>
      <c r="H125" s="20">
        <v>45132</v>
      </c>
      <c r="I125" s="21">
        <v>9789819900107</v>
      </c>
      <c r="J125" s="19" t="str">
        <f>"9789819900114"</f>
        <v>9789819900114</v>
      </c>
      <c r="K125" s="19" t="s">
        <v>460</v>
      </c>
      <c r="L125" s="19">
        <v>30604259</v>
      </c>
      <c r="M125" s="22" t="s">
        <v>897</v>
      </c>
    </row>
    <row r="126" spans="1:13" ht="15" x14ac:dyDescent="0.15">
      <c r="A126" s="19">
        <v>122</v>
      </c>
      <c r="B126" s="19" t="s">
        <v>511</v>
      </c>
      <c r="C126" s="19" t="s">
        <v>187</v>
      </c>
      <c r="D126" s="19" t="s">
        <v>188</v>
      </c>
      <c r="E126" s="19"/>
      <c r="F126" s="19" t="s">
        <v>452</v>
      </c>
      <c r="G126" s="19" t="s">
        <v>42</v>
      </c>
      <c r="H126" s="20">
        <v>45104</v>
      </c>
      <c r="I126" s="21">
        <v>9781119637066</v>
      </c>
      <c r="J126" s="19" t="str">
        <f>"9781119637080"</f>
        <v>9781119637080</v>
      </c>
      <c r="K126" s="19" t="s">
        <v>451</v>
      </c>
      <c r="L126" s="19">
        <v>7260878</v>
      </c>
      <c r="M126" s="22" t="s">
        <v>830</v>
      </c>
    </row>
    <row r="127" spans="1:13" ht="15" x14ac:dyDescent="0.15">
      <c r="A127" s="19">
        <v>123</v>
      </c>
      <c r="B127" s="19" t="s">
        <v>510</v>
      </c>
      <c r="C127" s="19" t="s">
        <v>16</v>
      </c>
      <c r="D127" s="19" t="s">
        <v>18</v>
      </c>
      <c r="E127" s="19">
        <v>2</v>
      </c>
      <c r="F127" s="19" t="s">
        <v>494</v>
      </c>
      <c r="G127" s="19" t="s">
        <v>17</v>
      </c>
      <c r="H127" s="20">
        <v>44648</v>
      </c>
      <c r="I127" s="21">
        <v>9781544391151</v>
      </c>
      <c r="J127" s="19" t="str">
        <f>"9781544391168"</f>
        <v>9781544391168</v>
      </c>
      <c r="K127" s="19" t="s">
        <v>345</v>
      </c>
      <c r="L127" s="19">
        <v>7015820</v>
      </c>
      <c r="M127" s="22" t="s">
        <v>752</v>
      </c>
    </row>
    <row r="128" spans="1:13" ht="15" x14ac:dyDescent="0.15">
      <c r="A128" s="19">
        <v>124</v>
      </c>
      <c r="B128" s="19" t="s">
        <v>577</v>
      </c>
      <c r="C128" s="19" t="s">
        <v>273</v>
      </c>
      <c r="D128" s="19" t="s">
        <v>274</v>
      </c>
      <c r="E128" s="19">
        <v>1</v>
      </c>
      <c r="F128" s="19" t="s">
        <v>474</v>
      </c>
      <c r="G128" s="19" t="s">
        <v>91</v>
      </c>
      <c r="H128" s="20">
        <v>45092</v>
      </c>
      <c r="I128" s="21">
        <v>9789819917693</v>
      </c>
      <c r="J128" s="19" t="str">
        <f>"9789819917709"</f>
        <v>9789819917709</v>
      </c>
      <c r="K128" s="19" t="s">
        <v>457</v>
      </c>
      <c r="L128" s="19">
        <v>30554427</v>
      </c>
      <c r="M128" s="22" t="s">
        <v>871</v>
      </c>
    </row>
    <row r="129" spans="1:13" ht="15" x14ac:dyDescent="0.15">
      <c r="A129" s="19">
        <v>125</v>
      </c>
      <c r="B129" s="19" t="s">
        <v>577</v>
      </c>
      <c r="C129" s="19" t="s">
        <v>255</v>
      </c>
      <c r="D129" s="19" t="s">
        <v>256</v>
      </c>
      <c r="E129" s="19">
        <v>1</v>
      </c>
      <c r="F129" s="19" t="s">
        <v>485</v>
      </c>
      <c r="G129" s="19" t="s">
        <v>8</v>
      </c>
      <c r="H129" s="20">
        <v>45109</v>
      </c>
      <c r="I129" s="21">
        <v>9783031288340</v>
      </c>
      <c r="J129" s="19" t="str">
        <f>"9783031288357"</f>
        <v>9783031288357</v>
      </c>
      <c r="K129" s="19" t="s">
        <v>457</v>
      </c>
      <c r="L129" s="19">
        <v>30546059</v>
      </c>
      <c r="M129" s="22" t="s">
        <v>862</v>
      </c>
    </row>
    <row r="130" spans="1:13" ht="15" x14ac:dyDescent="0.15">
      <c r="A130" s="19">
        <v>126</v>
      </c>
      <c r="B130" s="19" t="s">
        <v>561</v>
      </c>
      <c r="C130" s="19" t="s">
        <v>125</v>
      </c>
      <c r="D130" s="19" t="s">
        <v>126</v>
      </c>
      <c r="E130" s="19">
        <v>1</v>
      </c>
      <c r="F130" s="19"/>
      <c r="G130" s="19" t="s">
        <v>91</v>
      </c>
      <c r="H130" s="20">
        <v>45055</v>
      </c>
      <c r="I130" s="21">
        <v>9789811970627</v>
      </c>
      <c r="J130" s="19" t="str">
        <f>"9789811970634"</f>
        <v>9789811970634</v>
      </c>
      <c r="K130" s="19" t="s">
        <v>352</v>
      </c>
      <c r="L130" s="19">
        <v>7248699</v>
      </c>
      <c r="M130" s="22" t="s">
        <v>800</v>
      </c>
    </row>
    <row r="131" spans="1:13" ht="15" x14ac:dyDescent="0.15">
      <c r="A131" s="19">
        <v>127</v>
      </c>
      <c r="B131" s="19" t="s">
        <v>561</v>
      </c>
      <c r="C131" s="19" t="s">
        <v>261</v>
      </c>
      <c r="D131" s="19" t="s">
        <v>262</v>
      </c>
      <c r="E131" s="19">
        <v>1</v>
      </c>
      <c r="F131" s="19"/>
      <c r="G131" s="19" t="s">
        <v>7</v>
      </c>
      <c r="H131" s="20">
        <v>45069</v>
      </c>
      <c r="I131" s="21">
        <v>9783031286155</v>
      </c>
      <c r="J131" s="19" t="str">
        <f>"9783031286162"</f>
        <v>9783031286162</v>
      </c>
      <c r="K131" s="19" t="s">
        <v>352</v>
      </c>
      <c r="L131" s="19">
        <v>30550665</v>
      </c>
      <c r="M131" s="22" t="s">
        <v>865</v>
      </c>
    </row>
    <row r="132" spans="1:13" ht="15" x14ac:dyDescent="0.15">
      <c r="A132" s="19">
        <v>128</v>
      </c>
      <c r="B132" s="19" t="s">
        <v>561</v>
      </c>
      <c r="C132" s="19" t="s">
        <v>286</v>
      </c>
      <c r="D132" s="19" t="s">
        <v>287</v>
      </c>
      <c r="E132" s="19">
        <v>1</v>
      </c>
      <c r="F132" s="19" t="s">
        <v>466</v>
      </c>
      <c r="G132" s="19" t="s">
        <v>7</v>
      </c>
      <c r="H132" s="20">
        <v>45080</v>
      </c>
      <c r="I132" s="21">
        <v>9783031298929</v>
      </c>
      <c r="J132" s="19" t="str">
        <f>"9783031298936"</f>
        <v>9783031298936</v>
      </c>
      <c r="K132" s="19" t="s">
        <v>352</v>
      </c>
      <c r="L132" s="19">
        <v>30564789</v>
      </c>
      <c r="M132" s="22" t="s">
        <v>877</v>
      </c>
    </row>
    <row r="133" spans="1:13" ht="15" x14ac:dyDescent="0.15">
      <c r="A133" s="19">
        <v>129</v>
      </c>
      <c r="B133" s="19" t="s">
        <v>561</v>
      </c>
      <c r="C133" s="19" t="s">
        <v>310</v>
      </c>
      <c r="D133" s="19" t="s">
        <v>311</v>
      </c>
      <c r="E133" s="19">
        <v>1</v>
      </c>
      <c r="F133" s="19" t="s">
        <v>471</v>
      </c>
      <c r="G133" s="19" t="s">
        <v>7</v>
      </c>
      <c r="H133" s="20">
        <v>45090</v>
      </c>
      <c r="I133" s="21">
        <v>9783031299445</v>
      </c>
      <c r="J133" s="19" t="str">
        <f>"9783031299452"</f>
        <v>9783031299452</v>
      </c>
      <c r="K133" s="19" t="s">
        <v>352</v>
      </c>
      <c r="L133" s="19">
        <v>30592755</v>
      </c>
      <c r="M133" s="22" t="s">
        <v>889</v>
      </c>
    </row>
    <row r="134" spans="1:13" ht="15" x14ac:dyDescent="0.15">
      <c r="A134" s="19">
        <v>130</v>
      </c>
      <c r="B134" s="19" t="s">
        <v>561</v>
      </c>
      <c r="C134" s="19" t="s">
        <v>317</v>
      </c>
      <c r="D134" s="19" t="s">
        <v>318</v>
      </c>
      <c r="E134" s="19">
        <v>1</v>
      </c>
      <c r="F134" s="19" t="s">
        <v>483</v>
      </c>
      <c r="G134" s="19" t="s">
        <v>7</v>
      </c>
      <c r="H134" s="20">
        <v>45092</v>
      </c>
      <c r="I134" s="21">
        <v>9783031247149</v>
      </c>
      <c r="J134" s="19" t="str">
        <f>"9783031247156"</f>
        <v>9783031247156</v>
      </c>
      <c r="K134" s="19" t="s">
        <v>352</v>
      </c>
      <c r="L134" s="19">
        <v>30594698</v>
      </c>
      <c r="M134" s="22" t="s">
        <v>893</v>
      </c>
    </row>
    <row r="135" spans="1:13" ht="15" x14ac:dyDescent="0.15">
      <c r="A135" s="19">
        <v>131</v>
      </c>
      <c r="B135" s="19" t="s">
        <v>539</v>
      </c>
      <c r="C135" s="19" t="s">
        <v>48</v>
      </c>
      <c r="D135" s="19" t="s">
        <v>50</v>
      </c>
      <c r="E135" s="19"/>
      <c r="F135" s="19" t="s">
        <v>488</v>
      </c>
      <c r="G135" s="19" t="s">
        <v>49</v>
      </c>
      <c r="H135" s="20">
        <v>45041</v>
      </c>
      <c r="I135" s="21">
        <v>9781982170424</v>
      </c>
      <c r="J135" s="19" t="str">
        <f>"9781982170448"</f>
        <v>9781982170448</v>
      </c>
      <c r="K135" s="19" t="s">
        <v>349</v>
      </c>
      <c r="L135" s="19">
        <v>7219479</v>
      </c>
      <c r="M135" s="22" t="s">
        <v>766</v>
      </c>
    </row>
    <row r="136" spans="1:13" ht="15" x14ac:dyDescent="0.15">
      <c r="A136" s="19">
        <v>132</v>
      </c>
      <c r="B136" s="19" t="s">
        <v>539</v>
      </c>
      <c r="C136" s="19" t="s">
        <v>240</v>
      </c>
      <c r="D136" s="19" t="s">
        <v>242</v>
      </c>
      <c r="E136" s="19">
        <v>1</v>
      </c>
      <c r="F136" s="19"/>
      <c r="G136" s="19" t="s">
        <v>241</v>
      </c>
      <c r="H136" s="20">
        <v>45055</v>
      </c>
      <c r="I136" s="21">
        <v>9781728274744</v>
      </c>
      <c r="J136" s="19" t="str">
        <f>"9781728274751"</f>
        <v>9781728274751</v>
      </c>
      <c r="K136" s="19" t="s">
        <v>349</v>
      </c>
      <c r="L136" s="19">
        <v>30352642</v>
      </c>
      <c r="M136" s="22" t="s">
        <v>856</v>
      </c>
    </row>
    <row r="137" spans="1:13" ht="15" x14ac:dyDescent="0.15">
      <c r="A137" s="19">
        <v>133</v>
      </c>
      <c r="B137" s="19" t="s">
        <v>539</v>
      </c>
      <c r="C137" s="19" t="s">
        <v>68</v>
      </c>
      <c r="D137" s="19" t="s">
        <v>69</v>
      </c>
      <c r="E137" s="19"/>
      <c r="F137" s="19" t="s">
        <v>476</v>
      </c>
      <c r="G137" s="19" t="s">
        <v>27</v>
      </c>
      <c r="H137" s="20">
        <v>45069</v>
      </c>
      <c r="I137" s="21">
        <v>9781526651891</v>
      </c>
      <c r="J137" s="19" t="str">
        <f>"9781526651921"</f>
        <v>9781526651921</v>
      </c>
      <c r="K137" s="19" t="s">
        <v>349</v>
      </c>
      <c r="L137" s="19">
        <v>7239089</v>
      </c>
      <c r="M137" s="22" t="s">
        <v>774</v>
      </c>
    </row>
    <row r="138" spans="1:13" ht="15" x14ac:dyDescent="0.15">
      <c r="A138" s="19">
        <v>134</v>
      </c>
      <c r="B138" s="19" t="s">
        <v>539</v>
      </c>
      <c r="C138" s="19" t="s">
        <v>53</v>
      </c>
      <c r="D138" s="19" t="s">
        <v>54</v>
      </c>
      <c r="E138" s="19"/>
      <c r="F138" s="19" t="s">
        <v>478</v>
      </c>
      <c r="G138" s="19" t="s">
        <v>20</v>
      </c>
      <c r="H138" s="20">
        <v>45077</v>
      </c>
      <c r="I138" s="21">
        <v>9781032064390</v>
      </c>
      <c r="J138" s="19" t="str">
        <f>"9781000869460"</f>
        <v>9781000869460</v>
      </c>
      <c r="K138" s="19" t="s">
        <v>349</v>
      </c>
      <c r="L138" s="19">
        <v>7235939</v>
      </c>
      <c r="M138" s="22" t="s">
        <v>768</v>
      </c>
    </row>
    <row r="139" spans="1:13" ht="15" x14ac:dyDescent="0.15">
      <c r="A139" s="19">
        <v>135</v>
      </c>
      <c r="B139" s="19" t="s">
        <v>539</v>
      </c>
      <c r="C139" s="19" t="s">
        <v>308</v>
      </c>
      <c r="D139" s="19" t="s">
        <v>309</v>
      </c>
      <c r="E139" s="19">
        <v>1</v>
      </c>
      <c r="F139" s="19" t="s">
        <v>472</v>
      </c>
      <c r="G139" s="19" t="s">
        <v>7</v>
      </c>
      <c r="H139" s="20">
        <v>45090</v>
      </c>
      <c r="I139" s="21">
        <v>9783031293313</v>
      </c>
      <c r="J139" s="19" t="str">
        <f>"9783031293320"</f>
        <v>9783031293320</v>
      </c>
      <c r="K139" s="19" t="s">
        <v>349</v>
      </c>
      <c r="L139" s="19">
        <v>30592750</v>
      </c>
      <c r="M139" s="22" t="s">
        <v>888</v>
      </c>
    </row>
    <row r="140" spans="1:13" ht="15" x14ac:dyDescent="0.15">
      <c r="A140" s="19">
        <v>136</v>
      </c>
      <c r="B140" s="19" t="s">
        <v>539</v>
      </c>
      <c r="C140" s="19" t="s">
        <v>327</v>
      </c>
      <c r="D140" s="19" t="s">
        <v>328</v>
      </c>
      <c r="E140" s="19">
        <v>1</v>
      </c>
      <c r="F140" s="19"/>
      <c r="G140" s="19" t="s">
        <v>244</v>
      </c>
      <c r="H140" s="20">
        <v>45132</v>
      </c>
      <c r="I140" s="21">
        <v>9781447362661</v>
      </c>
      <c r="J140" s="19" t="str">
        <f>"9781447362692"</f>
        <v>9781447362692</v>
      </c>
      <c r="K140" s="19" t="s">
        <v>349</v>
      </c>
      <c r="L140" s="19">
        <v>30604801</v>
      </c>
      <c r="M140" s="22" t="s">
        <v>898</v>
      </c>
    </row>
    <row r="141" spans="1:13" ht="15" x14ac:dyDescent="0.15">
      <c r="A141" s="19">
        <v>137</v>
      </c>
      <c r="B141" s="19" t="s">
        <v>539</v>
      </c>
      <c r="C141" s="19" t="s">
        <v>220</v>
      </c>
      <c r="D141" s="19" t="s">
        <v>221</v>
      </c>
      <c r="E141" s="19"/>
      <c r="F141" s="19"/>
      <c r="G141" s="19" t="s">
        <v>20</v>
      </c>
      <c r="H141" s="20">
        <v>45139</v>
      </c>
      <c r="I141" s="21">
        <v>9781032446530</v>
      </c>
      <c r="J141" s="19" t="str">
        <f>"9781000928044"</f>
        <v>9781000928044</v>
      </c>
      <c r="K141" s="19" t="s">
        <v>349</v>
      </c>
      <c r="L141" s="19">
        <v>7263224</v>
      </c>
      <c r="M141" s="22" t="s">
        <v>846</v>
      </c>
    </row>
    <row r="142" spans="1:13" ht="15" x14ac:dyDescent="0.15">
      <c r="A142" s="19">
        <v>138</v>
      </c>
      <c r="B142" s="19" t="s">
        <v>563</v>
      </c>
      <c r="C142" s="19" t="s">
        <v>138</v>
      </c>
      <c r="D142" s="19" t="s">
        <v>139</v>
      </c>
      <c r="E142" s="19">
        <v>1</v>
      </c>
      <c r="F142" s="19"/>
      <c r="G142" s="19" t="s">
        <v>86</v>
      </c>
      <c r="H142" s="20">
        <v>45060</v>
      </c>
      <c r="I142" s="21">
        <v>9789819920822</v>
      </c>
      <c r="J142" s="19" t="str">
        <f>"9789819920839"</f>
        <v>9789819920839</v>
      </c>
      <c r="K142" s="19" t="s">
        <v>454</v>
      </c>
      <c r="L142" s="19">
        <v>7248894</v>
      </c>
      <c r="M142" s="22" t="s">
        <v>806</v>
      </c>
    </row>
    <row r="143" spans="1:13" ht="15" x14ac:dyDescent="0.15">
      <c r="A143" s="19">
        <v>139</v>
      </c>
      <c r="B143" s="19" t="s">
        <v>563</v>
      </c>
      <c r="C143" s="19" t="s">
        <v>216</v>
      </c>
      <c r="D143" s="19" t="s">
        <v>217</v>
      </c>
      <c r="E143" s="19"/>
      <c r="F143" s="19"/>
      <c r="G143" s="19" t="s">
        <v>208</v>
      </c>
      <c r="H143" s="20">
        <v>45083</v>
      </c>
      <c r="I143" s="21">
        <v>9781788111720</v>
      </c>
      <c r="J143" s="19" t="str">
        <f>"9781788111737"</f>
        <v>9781788111737</v>
      </c>
      <c r="K143" s="19" t="s">
        <v>454</v>
      </c>
      <c r="L143" s="19">
        <v>7262762</v>
      </c>
      <c r="M143" s="22" t="s">
        <v>844</v>
      </c>
    </row>
    <row r="144" spans="1:13" ht="15" x14ac:dyDescent="0.15">
      <c r="A144" s="19">
        <v>140</v>
      </c>
      <c r="B144" s="19" t="s">
        <v>563</v>
      </c>
      <c r="C144" s="19" t="s">
        <v>214</v>
      </c>
      <c r="D144" s="19" t="s">
        <v>215</v>
      </c>
      <c r="E144" s="19"/>
      <c r="F144" s="19"/>
      <c r="G144" s="19" t="s">
        <v>208</v>
      </c>
      <c r="H144" s="20">
        <v>45092</v>
      </c>
      <c r="I144" s="21">
        <v>9781803927688</v>
      </c>
      <c r="J144" s="19" t="str">
        <f>"9781803927695"</f>
        <v>9781803927695</v>
      </c>
      <c r="K144" s="19" t="s">
        <v>454</v>
      </c>
      <c r="L144" s="19">
        <v>7262755</v>
      </c>
      <c r="M144" s="22" t="s">
        <v>843</v>
      </c>
    </row>
    <row r="145" spans="1:13" ht="15" x14ac:dyDescent="0.15">
      <c r="A145" s="19">
        <v>141</v>
      </c>
      <c r="B145" s="19" t="s">
        <v>563</v>
      </c>
      <c r="C145" s="19" t="s">
        <v>302</v>
      </c>
      <c r="D145" s="19" t="s">
        <v>303</v>
      </c>
      <c r="E145" s="19">
        <v>1</v>
      </c>
      <c r="F145" s="19"/>
      <c r="G145" s="19" t="s">
        <v>7</v>
      </c>
      <c r="H145" s="20">
        <v>45130</v>
      </c>
      <c r="I145" s="21">
        <v>9783031295287</v>
      </c>
      <c r="J145" s="19" t="str">
        <f>"9783031295294"</f>
        <v>9783031295294</v>
      </c>
      <c r="K145" s="19" t="s">
        <v>454</v>
      </c>
      <c r="L145" s="19">
        <v>30591348</v>
      </c>
      <c r="M145" s="22" t="s">
        <v>885</v>
      </c>
    </row>
    <row r="146" spans="1:13" ht="15" x14ac:dyDescent="0.15">
      <c r="A146" s="19">
        <v>142</v>
      </c>
      <c r="B146" s="19" t="s">
        <v>555</v>
      </c>
      <c r="C146" s="19" t="s">
        <v>97</v>
      </c>
      <c r="D146" s="19" t="s">
        <v>98</v>
      </c>
      <c r="E146" s="19">
        <v>1</v>
      </c>
      <c r="F146" s="19"/>
      <c r="G146" s="19" t="s">
        <v>7</v>
      </c>
      <c r="H146" s="20">
        <v>45045</v>
      </c>
      <c r="I146" s="21">
        <v>9783031286346</v>
      </c>
      <c r="J146" s="19" t="str">
        <f>"9783031286353"</f>
        <v>9783031286353</v>
      </c>
      <c r="K146" s="19" t="s">
        <v>390</v>
      </c>
      <c r="L146" s="19">
        <v>7242942</v>
      </c>
      <c r="M146" s="22" t="s">
        <v>787</v>
      </c>
    </row>
    <row r="147" spans="1:13" ht="15" x14ac:dyDescent="0.15">
      <c r="A147" s="19">
        <v>143</v>
      </c>
      <c r="B147" s="19" t="s">
        <v>555</v>
      </c>
      <c r="C147" s="19" t="s">
        <v>248</v>
      </c>
      <c r="D147" s="19" t="s">
        <v>249</v>
      </c>
      <c r="E147" s="19">
        <v>1</v>
      </c>
      <c r="F147" s="19"/>
      <c r="G147" s="19" t="s">
        <v>7</v>
      </c>
      <c r="H147" s="20">
        <v>45062</v>
      </c>
      <c r="I147" s="21">
        <v>9783031290893</v>
      </c>
      <c r="J147" s="19" t="str">
        <f>"9783031290909"</f>
        <v>9783031290909</v>
      </c>
      <c r="K147" s="19" t="s">
        <v>390</v>
      </c>
      <c r="L147" s="19">
        <v>30545061</v>
      </c>
      <c r="M147" s="22" t="s">
        <v>859</v>
      </c>
    </row>
    <row r="148" spans="1:13" ht="15" x14ac:dyDescent="0.15">
      <c r="A148" s="19">
        <v>144</v>
      </c>
      <c r="B148" s="19" t="s">
        <v>555</v>
      </c>
      <c r="C148" s="19" t="s">
        <v>257</v>
      </c>
      <c r="D148" s="19" t="s">
        <v>258</v>
      </c>
      <c r="E148" s="19">
        <v>1</v>
      </c>
      <c r="F148" s="19" t="s">
        <v>468</v>
      </c>
      <c r="G148" s="19" t="s">
        <v>7</v>
      </c>
      <c r="H148" s="20">
        <v>45068</v>
      </c>
      <c r="I148" s="21">
        <v>9783031291067</v>
      </c>
      <c r="J148" s="19" t="str">
        <f>"9783031291074"</f>
        <v>9783031291074</v>
      </c>
      <c r="K148" s="19" t="s">
        <v>390</v>
      </c>
      <c r="L148" s="19">
        <v>30547222</v>
      </c>
      <c r="M148" s="22" t="s">
        <v>863</v>
      </c>
    </row>
    <row r="149" spans="1:13" ht="15" x14ac:dyDescent="0.15">
      <c r="A149" s="19">
        <v>145</v>
      </c>
      <c r="B149" s="19" t="s">
        <v>555</v>
      </c>
      <c r="C149" s="19" t="s">
        <v>267</v>
      </c>
      <c r="D149" s="19" t="s">
        <v>268</v>
      </c>
      <c r="E149" s="19">
        <v>1</v>
      </c>
      <c r="F149" s="19"/>
      <c r="G149" s="19" t="s">
        <v>7</v>
      </c>
      <c r="H149" s="20">
        <v>45107</v>
      </c>
      <c r="I149" s="21">
        <v>9783031305214</v>
      </c>
      <c r="J149" s="19" t="str">
        <f>"9783031305221"</f>
        <v>9783031305221</v>
      </c>
      <c r="K149" s="19" t="s">
        <v>390</v>
      </c>
      <c r="L149" s="19">
        <v>30552337</v>
      </c>
      <c r="M149" s="22" t="s">
        <v>868</v>
      </c>
    </row>
    <row r="150" spans="1:13" ht="15" x14ac:dyDescent="0.15">
      <c r="A150" s="19">
        <v>146</v>
      </c>
      <c r="B150" s="19" t="s">
        <v>555</v>
      </c>
      <c r="C150" s="19" t="s">
        <v>269</v>
      </c>
      <c r="D150" s="19" t="s">
        <v>270</v>
      </c>
      <c r="E150" s="19">
        <v>1</v>
      </c>
      <c r="F150" s="19"/>
      <c r="G150" s="19" t="s">
        <v>7</v>
      </c>
      <c r="H150" s="20">
        <v>45107</v>
      </c>
      <c r="I150" s="21">
        <v>9783031314810</v>
      </c>
      <c r="J150" s="19" t="str">
        <f>"9783031314827"</f>
        <v>9783031314827</v>
      </c>
      <c r="K150" s="19" t="s">
        <v>390</v>
      </c>
      <c r="L150" s="19">
        <v>30552346</v>
      </c>
      <c r="M150" s="22" t="s">
        <v>869</v>
      </c>
    </row>
    <row r="151" spans="1:13" ht="15" x14ac:dyDescent="0.15">
      <c r="A151" s="19">
        <v>147</v>
      </c>
      <c r="B151" s="19" t="s">
        <v>571</v>
      </c>
      <c r="C151" s="19" t="s">
        <v>207</v>
      </c>
      <c r="D151" s="19" t="s">
        <v>209</v>
      </c>
      <c r="E151" s="19"/>
      <c r="F151" s="19" t="s">
        <v>463</v>
      </c>
      <c r="G151" s="19" t="s">
        <v>208</v>
      </c>
      <c r="H151" s="20">
        <v>45083</v>
      </c>
      <c r="I151" s="21">
        <v>9781803920955</v>
      </c>
      <c r="J151" s="19" t="str">
        <f>"9781803920962"</f>
        <v>9781803920962</v>
      </c>
      <c r="K151" s="19" t="s">
        <v>455</v>
      </c>
      <c r="L151" s="19">
        <v>7262749</v>
      </c>
      <c r="M151" s="22" t="s">
        <v>840</v>
      </c>
    </row>
    <row r="152" spans="1:13" ht="15" x14ac:dyDescent="0.15">
      <c r="A152" s="19">
        <v>148</v>
      </c>
      <c r="B152" s="19" t="s">
        <v>571</v>
      </c>
      <c r="C152" s="19" t="s">
        <v>243</v>
      </c>
      <c r="D152" s="19" t="s">
        <v>245</v>
      </c>
      <c r="E152" s="19">
        <v>1</v>
      </c>
      <c r="F152" s="19"/>
      <c r="G152" s="19" t="s">
        <v>244</v>
      </c>
      <c r="H152" s="20">
        <v>45097</v>
      </c>
      <c r="I152" s="21">
        <v>9781447363552</v>
      </c>
      <c r="J152" s="19" t="str">
        <f>"9781447363583"</f>
        <v>9781447363583</v>
      </c>
      <c r="K152" s="19" t="s">
        <v>455</v>
      </c>
      <c r="L152" s="19">
        <v>30536261</v>
      </c>
      <c r="M152" s="22" t="s">
        <v>857</v>
      </c>
    </row>
    <row r="153" spans="1:13" ht="15" x14ac:dyDescent="0.15">
      <c r="A153" s="19">
        <v>149</v>
      </c>
      <c r="B153" s="19" t="s">
        <v>553</v>
      </c>
      <c r="C153" s="19" t="s">
        <v>90</v>
      </c>
      <c r="D153" s="19" t="s">
        <v>92</v>
      </c>
      <c r="E153" s="19">
        <v>1</v>
      </c>
      <c r="F153" s="19" t="s">
        <v>475</v>
      </c>
      <c r="G153" s="19" t="s">
        <v>91</v>
      </c>
      <c r="H153" s="20">
        <v>45043</v>
      </c>
      <c r="I153" s="21">
        <v>9789819918300</v>
      </c>
      <c r="J153" s="19" t="str">
        <f>"9789819918317"</f>
        <v>9789819918317</v>
      </c>
      <c r="K153" s="19" t="s">
        <v>332</v>
      </c>
      <c r="L153" s="19">
        <v>7241928</v>
      </c>
      <c r="M153" s="22" t="s">
        <v>784</v>
      </c>
    </row>
    <row r="154" spans="1:13" ht="15" x14ac:dyDescent="0.15">
      <c r="A154" s="19">
        <v>150</v>
      </c>
      <c r="B154" s="19" t="s">
        <v>553</v>
      </c>
      <c r="C154" s="19" t="s">
        <v>306</v>
      </c>
      <c r="D154" s="19" t="s">
        <v>307</v>
      </c>
      <c r="E154" s="19">
        <v>1</v>
      </c>
      <c r="F154" s="19"/>
      <c r="G154" s="19" t="s">
        <v>7</v>
      </c>
      <c r="H154" s="20">
        <v>45090</v>
      </c>
      <c r="I154" s="21">
        <v>9783031284311</v>
      </c>
      <c r="J154" s="19" t="str">
        <f>"9783031284328"</f>
        <v>9783031284328</v>
      </c>
      <c r="K154" s="19" t="s">
        <v>332</v>
      </c>
      <c r="L154" s="19">
        <v>30592741</v>
      </c>
      <c r="M154" s="22" t="s">
        <v>887</v>
      </c>
    </row>
    <row r="155" spans="1:13" ht="15" x14ac:dyDescent="0.15">
      <c r="A155" s="19">
        <v>151</v>
      </c>
      <c r="B155" s="19" t="s">
        <v>529</v>
      </c>
      <c r="C155" s="19" t="s">
        <v>10</v>
      </c>
      <c r="D155" s="19" t="s">
        <v>12</v>
      </c>
      <c r="E155" s="19"/>
      <c r="F155" s="19" t="s">
        <v>462</v>
      </c>
      <c r="G155" s="19" t="s">
        <v>11</v>
      </c>
      <c r="H155" s="20">
        <v>44684</v>
      </c>
      <c r="I155" s="21">
        <v>9780593534489</v>
      </c>
      <c r="J155" s="19" t="str">
        <f>"9780593534496"</f>
        <v>9780593534496</v>
      </c>
      <c r="K155" s="19" t="s">
        <v>450</v>
      </c>
      <c r="L155" s="19">
        <v>6962914</v>
      </c>
      <c r="M155" s="22" t="s">
        <v>750</v>
      </c>
    </row>
    <row r="156" spans="1:13" ht="15" x14ac:dyDescent="0.15">
      <c r="A156" s="19">
        <v>152</v>
      </c>
      <c r="B156" s="19" t="s">
        <v>529</v>
      </c>
      <c r="C156" s="19" t="s">
        <v>250</v>
      </c>
      <c r="D156" s="19" t="s">
        <v>251</v>
      </c>
      <c r="E156" s="19">
        <v>1</v>
      </c>
      <c r="F156" s="19"/>
      <c r="G156" s="19" t="s">
        <v>8</v>
      </c>
      <c r="H156" s="20">
        <v>45062</v>
      </c>
      <c r="I156" s="21">
        <v>9789819915637</v>
      </c>
      <c r="J156" s="19" t="str">
        <f>"9789819915644"</f>
        <v>9789819915644</v>
      </c>
      <c r="K156" s="19" t="s">
        <v>450</v>
      </c>
      <c r="L156" s="19">
        <v>30545077</v>
      </c>
      <c r="M156" s="22" t="s">
        <v>860</v>
      </c>
    </row>
    <row r="157" spans="1:13" ht="15" x14ac:dyDescent="0.15">
      <c r="A157" s="19">
        <v>153</v>
      </c>
      <c r="B157" s="19" t="s">
        <v>572</v>
      </c>
      <c r="C157" s="19" t="s">
        <v>212</v>
      </c>
      <c r="D157" s="19" t="s">
        <v>213</v>
      </c>
      <c r="E157" s="19"/>
      <c r="F157" s="19"/>
      <c r="G157" s="19" t="s">
        <v>208</v>
      </c>
      <c r="H157" s="20">
        <v>45079</v>
      </c>
      <c r="I157" s="21">
        <v>9781800883932</v>
      </c>
      <c r="J157" s="19" t="str">
        <f>"9781800883949"</f>
        <v>9781800883949</v>
      </c>
      <c r="K157" s="19" t="s">
        <v>341</v>
      </c>
      <c r="L157" s="19">
        <v>7262754</v>
      </c>
      <c r="M157" s="22" t="s">
        <v>842</v>
      </c>
    </row>
    <row r="158" spans="1:13" ht="15" x14ac:dyDescent="0.15">
      <c r="A158" s="19">
        <v>154</v>
      </c>
      <c r="B158" s="19" t="s">
        <v>572</v>
      </c>
      <c r="C158" s="19" t="s">
        <v>271</v>
      </c>
      <c r="D158" s="19" t="s">
        <v>272</v>
      </c>
      <c r="E158" s="19">
        <v>1</v>
      </c>
      <c r="F158" s="19" t="s">
        <v>486</v>
      </c>
      <c r="G158" s="19" t="s">
        <v>8</v>
      </c>
      <c r="H158" s="20">
        <v>45092</v>
      </c>
      <c r="I158" s="21">
        <v>9783031259197</v>
      </c>
      <c r="J158" s="19" t="str">
        <f>"9783031259203"</f>
        <v>9783031259203</v>
      </c>
      <c r="K158" s="19" t="s">
        <v>341</v>
      </c>
      <c r="L158" s="19">
        <v>30553126</v>
      </c>
      <c r="M158" s="22" t="s">
        <v>870</v>
      </c>
    </row>
    <row r="159" spans="1:13" ht="15" x14ac:dyDescent="0.15">
      <c r="A159" s="19">
        <v>155</v>
      </c>
      <c r="B159" s="19" t="s">
        <v>573</v>
      </c>
      <c r="C159" s="19" t="s">
        <v>265</v>
      </c>
      <c r="D159" s="19" t="s">
        <v>266</v>
      </c>
      <c r="E159" s="19">
        <v>1</v>
      </c>
      <c r="F159" s="19"/>
      <c r="G159" s="19" t="s">
        <v>7</v>
      </c>
      <c r="H159" s="20">
        <v>45070</v>
      </c>
      <c r="I159" s="21">
        <v>9783031294211</v>
      </c>
      <c r="J159" s="19" t="str">
        <f>"9783031294228"</f>
        <v>9783031294228</v>
      </c>
      <c r="K159" s="19" t="s">
        <v>358</v>
      </c>
      <c r="L159" s="19">
        <v>30550673</v>
      </c>
      <c r="M159" s="22" t="s">
        <v>867</v>
      </c>
    </row>
    <row r="160" spans="1:13" ht="15" x14ac:dyDescent="0.15">
      <c r="A160" s="19">
        <v>156</v>
      </c>
      <c r="B160" s="19" t="s">
        <v>573</v>
      </c>
      <c r="C160" s="19" t="s">
        <v>218</v>
      </c>
      <c r="D160" s="19" t="s">
        <v>219</v>
      </c>
      <c r="E160" s="19"/>
      <c r="F160" s="19"/>
      <c r="G160" s="19" t="s">
        <v>208</v>
      </c>
      <c r="H160" s="20">
        <v>45090</v>
      </c>
      <c r="I160" s="21">
        <v>9781800883192</v>
      </c>
      <c r="J160" s="19" t="str">
        <f>"9781800883208"</f>
        <v>9781800883208</v>
      </c>
      <c r="K160" s="19" t="s">
        <v>358</v>
      </c>
      <c r="L160" s="19">
        <v>7262774</v>
      </c>
      <c r="M160" s="22" t="s">
        <v>845</v>
      </c>
    </row>
    <row r="161" spans="1:13" ht="15" x14ac:dyDescent="0.15">
      <c r="A161" s="19">
        <v>157</v>
      </c>
      <c r="B161" s="19" t="s">
        <v>540</v>
      </c>
      <c r="C161" s="19" t="s">
        <v>51</v>
      </c>
      <c r="D161" s="19" t="s">
        <v>52</v>
      </c>
      <c r="E161" s="19"/>
      <c r="F161" s="19" t="s">
        <v>482</v>
      </c>
      <c r="G161" s="19" t="s">
        <v>20</v>
      </c>
      <c r="H161" s="20">
        <v>45017</v>
      </c>
      <c r="I161" s="21">
        <v>9780815362104</v>
      </c>
      <c r="J161" s="19" t="str">
        <f>"9781351113106"</f>
        <v>9781351113106</v>
      </c>
      <c r="K161" s="19" t="s">
        <v>481</v>
      </c>
      <c r="L161" s="19">
        <v>7222307</v>
      </c>
      <c r="M161" s="22" t="s">
        <v>767</v>
      </c>
    </row>
    <row r="162" spans="1:13" ht="15" x14ac:dyDescent="0.15">
      <c r="A162" s="19">
        <v>158</v>
      </c>
      <c r="B162" s="19" t="s">
        <v>702</v>
      </c>
      <c r="C162" s="19" t="s">
        <v>630</v>
      </c>
      <c r="D162" s="19" t="s">
        <v>701</v>
      </c>
      <c r="E162" s="19">
        <v>1</v>
      </c>
      <c r="F162" s="19" t="s">
        <v>629</v>
      </c>
      <c r="G162" s="19" t="s">
        <v>7</v>
      </c>
      <c r="H162" s="20">
        <v>45059</v>
      </c>
      <c r="I162" s="21">
        <v>9783031293771</v>
      </c>
      <c r="J162" s="19" t="str">
        <f>"9783031293788"</f>
        <v>9783031293788</v>
      </c>
      <c r="K162" s="19" t="s">
        <v>473</v>
      </c>
      <c r="L162" s="19">
        <v>7248746</v>
      </c>
      <c r="M162" s="22" t="s">
        <v>923</v>
      </c>
    </row>
    <row r="163" spans="1:13" ht="15" x14ac:dyDescent="0.15">
      <c r="A163" s="19">
        <v>159</v>
      </c>
      <c r="B163" s="19" t="s">
        <v>708</v>
      </c>
      <c r="C163" s="19" t="s">
        <v>654</v>
      </c>
      <c r="D163" s="19" t="s">
        <v>655</v>
      </c>
      <c r="E163" s="19"/>
      <c r="F163" s="19" t="s">
        <v>653</v>
      </c>
      <c r="G163" s="19" t="s">
        <v>81</v>
      </c>
      <c r="H163" s="20">
        <v>45078</v>
      </c>
      <c r="I163" s="21">
        <v>9781009354882</v>
      </c>
      <c r="J163" s="19" t="str">
        <f>"9781009354868"</f>
        <v>9781009354868</v>
      </c>
      <c r="K163" s="19" t="s">
        <v>509</v>
      </c>
      <c r="L163" s="19">
        <v>7254567</v>
      </c>
      <c r="M163" s="22" t="s">
        <v>928</v>
      </c>
    </row>
    <row r="164" spans="1:13" ht="15" x14ac:dyDescent="0.15">
      <c r="A164" s="19">
        <v>160</v>
      </c>
      <c r="B164" s="19" t="s">
        <v>694</v>
      </c>
      <c r="C164" s="19" t="s">
        <v>693</v>
      </c>
      <c r="D164" s="19" t="s">
        <v>597</v>
      </c>
      <c r="E164" s="19">
        <v>1</v>
      </c>
      <c r="F164" s="19"/>
      <c r="G164" s="19" t="s">
        <v>7</v>
      </c>
      <c r="H164" s="20">
        <v>45050</v>
      </c>
      <c r="I164" s="21">
        <v>9783031247262</v>
      </c>
      <c r="J164" s="19" t="str">
        <f>"9783031247279"</f>
        <v>9783031247279</v>
      </c>
      <c r="K164" s="19" t="s">
        <v>508</v>
      </c>
      <c r="L164" s="19">
        <v>7245737</v>
      </c>
      <c r="M164" s="22" t="s">
        <v>917</v>
      </c>
    </row>
    <row r="165" spans="1:13" ht="15" x14ac:dyDescent="0.15">
      <c r="A165" s="19">
        <v>161</v>
      </c>
      <c r="B165" s="19" t="s">
        <v>715</v>
      </c>
      <c r="C165" s="19" t="s">
        <v>648</v>
      </c>
      <c r="D165" s="19" t="s">
        <v>716</v>
      </c>
      <c r="E165" s="19"/>
      <c r="F165" s="19" t="s">
        <v>647</v>
      </c>
      <c r="G165" s="19" t="s">
        <v>208</v>
      </c>
      <c r="H165" s="20">
        <v>45092</v>
      </c>
      <c r="I165" s="21">
        <v>9781800888029</v>
      </c>
      <c r="J165" s="19" t="str">
        <f>"9781800888036"</f>
        <v>9781800888036</v>
      </c>
      <c r="K165" s="19" t="s">
        <v>456</v>
      </c>
      <c r="L165" s="19">
        <v>7262761</v>
      </c>
      <c r="M165" s="22" t="s">
        <v>933</v>
      </c>
    </row>
    <row r="166" spans="1:13" ht="15" x14ac:dyDescent="0.15">
      <c r="A166" s="19">
        <v>162</v>
      </c>
      <c r="B166" s="19" t="s">
        <v>715</v>
      </c>
      <c r="C166" s="19" t="s">
        <v>714</v>
      </c>
      <c r="D166" s="19" t="s">
        <v>658</v>
      </c>
      <c r="E166" s="19"/>
      <c r="F166" s="19"/>
      <c r="G166" s="19" t="s">
        <v>208</v>
      </c>
      <c r="H166" s="20">
        <v>45097</v>
      </c>
      <c r="I166" s="21">
        <v>9781789909760</v>
      </c>
      <c r="J166" s="19" t="str">
        <f>"9781789909777"</f>
        <v>9781789909777</v>
      </c>
      <c r="K166" s="19" t="s">
        <v>456</v>
      </c>
      <c r="L166" s="19">
        <v>7262750</v>
      </c>
      <c r="M166" s="22" t="s">
        <v>932</v>
      </c>
    </row>
    <row r="167" spans="1:13" ht="15" x14ac:dyDescent="0.15">
      <c r="A167" s="19">
        <v>163</v>
      </c>
      <c r="B167" s="19" t="s">
        <v>715</v>
      </c>
      <c r="C167" s="19" t="s">
        <v>726</v>
      </c>
      <c r="D167" s="19" t="s">
        <v>727</v>
      </c>
      <c r="E167" s="19">
        <v>1</v>
      </c>
      <c r="F167" s="19"/>
      <c r="G167" s="19" t="s">
        <v>244</v>
      </c>
      <c r="H167" s="20">
        <v>45104</v>
      </c>
      <c r="I167" s="21">
        <v>9781447365938</v>
      </c>
      <c r="J167" s="19" t="str">
        <f>"9781447365952"</f>
        <v>9781447365952</v>
      </c>
      <c r="K167" s="19" t="s">
        <v>456</v>
      </c>
      <c r="L167" s="19">
        <v>30545164</v>
      </c>
      <c r="M167" s="22" t="s">
        <v>939</v>
      </c>
    </row>
    <row r="168" spans="1:13" ht="15" x14ac:dyDescent="0.15">
      <c r="A168" s="19">
        <v>164</v>
      </c>
      <c r="B168" s="19" t="s">
        <v>740</v>
      </c>
      <c r="C168" s="19" t="s">
        <v>627</v>
      </c>
      <c r="D168" s="19" t="s">
        <v>628</v>
      </c>
      <c r="E168" s="19">
        <v>1</v>
      </c>
      <c r="F168" s="19"/>
      <c r="G168" s="19" t="s">
        <v>7</v>
      </c>
      <c r="H168" s="20">
        <v>45088</v>
      </c>
      <c r="I168" s="21">
        <v>9783031294990</v>
      </c>
      <c r="J168" s="19" t="str">
        <f>"9783031295003"</f>
        <v>9783031295003</v>
      </c>
      <c r="K168" s="19" t="s">
        <v>507</v>
      </c>
      <c r="L168" s="19">
        <v>30591717</v>
      </c>
      <c r="M168" s="22" t="s">
        <v>952</v>
      </c>
    </row>
    <row r="169" spans="1:13" ht="15" x14ac:dyDescent="0.15">
      <c r="A169" s="19">
        <v>165</v>
      </c>
      <c r="B169" s="19" t="s">
        <v>697</v>
      </c>
      <c r="C169" s="19" t="s">
        <v>695</v>
      </c>
      <c r="D169" s="19" t="s">
        <v>696</v>
      </c>
      <c r="E169" s="19"/>
      <c r="F169" s="19"/>
      <c r="G169" s="19" t="s">
        <v>42</v>
      </c>
      <c r="H169" s="20">
        <v>45055</v>
      </c>
      <c r="I169" s="21">
        <v>9781394190508</v>
      </c>
      <c r="J169" s="19" t="str">
        <f>"9781394190522"</f>
        <v>9781394190522</v>
      </c>
      <c r="K169" s="19" t="s">
        <v>506</v>
      </c>
      <c r="L169" s="19">
        <v>7245748</v>
      </c>
      <c r="M169" s="22" t="s">
        <v>918</v>
      </c>
    </row>
    <row r="170" spans="1:13" ht="15" x14ac:dyDescent="0.15">
      <c r="A170" s="19">
        <v>166</v>
      </c>
      <c r="B170" s="19" t="s">
        <v>697</v>
      </c>
      <c r="C170" s="19" t="s">
        <v>610</v>
      </c>
      <c r="D170" s="19" t="s">
        <v>707</v>
      </c>
      <c r="E170" s="19"/>
      <c r="F170" s="19"/>
      <c r="G170" s="19" t="s">
        <v>42</v>
      </c>
      <c r="H170" s="20">
        <v>45062</v>
      </c>
      <c r="I170" s="21">
        <v>9781394165797</v>
      </c>
      <c r="J170" s="19" t="str">
        <f>"9781394165841"</f>
        <v>9781394165841</v>
      </c>
      <c r="K170" s="19" t="s">
        <v>506</v>
      </c>
      <c r="L170" s="19">
        <v>7250854</v>
      </c>
      <c r="M170" s="22" t="s">
        <v>927</v>
      </c>
    </row>
    <row r="171" spans="1:13" ht="15" x14ac:dyDescent="0.15">
      <c r="A171" s="19">
        <v>167</v>
      </c>
      <c r="B171" s="19" t="s">
        <v>697</v>
      </c>
      <c r="C171" s="19" t="s">
        <v>618</v>
      </c>
      <c r="D171" s="19" t="s">
        <v>619</v>
      </c>
      <c r="E171" s="19">
        <v>1</v>
      </c>
      <c r="F171" s="19"/>
      <c r="G171" s="19" t="s">
        <v>7</v>
      </c>
      <c r="H171" s="20">
        <v>45067</v>
      </c>
      <c r="I171" s="21">
        <v>9783031302688</v>
      </c>
      <c r="J171" s="19" t="str">
        <f>"9783031302695"</f>
        <v>9783031302695</v>
      </c>
      <c r="K171" s="19" t="s">
        <v>506</v>
      </c>
      <c r="L171" s="19">
        <v>30547239</v>
      </c>
      <c r="M171" s="22" t="s">
        <v>940</v>
      </c>
    </row>
    <row r="172" spans="1:13" ht="15" x14ac:dyDescent="0.15">
      <c r="A172" s="19">
        <v>168</v>
      </c>
      <c r="B172" s="19" t="s">
        <v>697</v>
      </c>
      <c r="C172" s="19" t="s">
        <v>717</v>
      </c>
      <c r="D172" s="19" t="s">
        <v>718</v>
      </c>
      <c r="E172" s="19"/>
      <c r="F172" s="19"/>
      <c r="G172" s="19" t="s">
        <v>208</v>
      </c>
      <c r="H172" s="20">
        <v>45090</v>
      </c>
      <c r="I172" s="21">
        <v>9781035306565</v>
      </c>
      <c r="J172" s="19" t="str">
        <f>"9781035306572"</f>
        <v>9781035306572</v>
      </c>
      <c r="K172" s="19" t="s">
        <v>506</v>
      </c>
      <c r="L172" s="19">
        <v>7262768</v>
      </c>
      <c r="M172" s="22" t="s">
        <v>934</v>
      </c>
    </row>
    <row r="173" spans="1:13" ht="15" x14ac:dyDescent="0.15">
      <c r="A173" s="19">
        <v>169</v>
      </c>
      <c r="B173" s="19" t="s">
        <v>677</v>
      </c>
      <c r="C173" s="19" t="s">
        <v>698</v>
      </c>
      <c r="D173" s="19" t="s">
        <v>607</v>
      </c>
      <c r="E173" s="19">
        <v>1</v>
      </c>
      <c r="F173" s="19"/>
      <c r="G173" s="19" t="s">
        <v>7</v>
      </c>
      <c r="H173" s="20">
        <v>45052</v>
      </c>
      <c r="I173" s="21">
        <v>9783031308826</v>
      </c>
      <c r="J173" s="19" t="str">
        <f>"9783031308833"</f>
        <v>9783031308833</v>
      </c>
      <c r="K173" s="19" t="s">
        <v>340</v>
      </c>
      <c r="L173" s="19">
        <v>7246190</v>
      </c>
      <c r="M173" s="22" t="s">
        <v>920</v>
      </c>
    </row>
    <row r="174" spans="1:13" ht="15" x14ac:dyDescent="0.15">
      <c r="A174" s="19">
        <v>170</v>
      </c>
      <c r="B174" s="19" t="s">
        <v>677</v>
      </c>
      <c r="C174" s="19" t="s">
        <v>704</v>
      </c>
      <c r="D174" s="19" t="s">
        <v>596</v>
      </c>
      <c r="E174" s="19">
        <v>1</v>
      </c>
      <c r="F174" s="19"/>
      <c r="G174" s="19" t="s">
        <v>7</v>
      </c>
      <c r="H174" s="20">
        <v>45059</v>
      </c>
      <c r="I174" s="21">
        <v>9783031213021</v>
      </c>
      <c r="J174" s="19" t="str">
        <f>"9783031213038"</f>
        <v>9783031213038</v>
      </c>
      <c r="K174" s="19" t="s">
        <v>340</v>
      </c>
      <c r="L174" s="19">
        <v>7248803</v>
      </c>
      <c r="M174" s="22" t="s">
        <v>925</v>
      </c>
    </row>
    <row r="175" spans="1:13" ht="15" x14ac:dyDescent="0.15">
      <c r="A175" s="19">
        <v>171</v>
      </c>
      <c r="B175" s="19" t="s">
        <v>677</v>
      </c>
      <c r="C175" s="19" t="s">
        <v>731</v>
      </c>
      <c r="D175" s="19" t="s">
        <v>732</v>
      </c>
      <c r="E175" s="19">
        <v>1</v>
      </c>
      <c r="F175" s="19"/>
      <c r="G175" s="19" t="s">
        <v>86</v>
      </c>
      <c r="H175" s="20">
        <v>45077</v>
      </c>
      <c r="I175" s="21">
        <v>9789811987069</v>
      </c>
      <c r="J175" s="19" t="str">
        <f>"9789811987076"</f>
        <v>9789811987076</v>
      </c>
      <c r="K175" s="19" t="s">
        <v>340</v>
      </c>
      <c r="L175" s="19">
        <v>30554453</v>
      </c>
      <c r="M175" s="22" t="s">
        <v>944</v>
      </c>
    </row>
    <row r="176" spans="1:13" ht="15" x14ac:dyDescent="0.15">
      <c r="A176" s="19">
        <v>172</v>
      </c>
      <c r="B176" s="19" t="s">
        <v>677</v>
      </c>
      <c r="C176" s="19" t="s">
        <v>719</v>
      </c>
      <c r="D176" s="19" t="s">
        <v>720</v>
      </c>
      <c r="E176" s="19"/>
      <c r="F176" s="19" t="s">
        <v>652</v>
      </c>
      <c r="G176" s="19" t="s">
        <v>208</v>
      </c>
      <c r="H176" s="20">
        <v>45085</v>
      </c>
      <c r="I176" s="21">
        <v>9781802207316</v>
      </c>
      <c r="J176" s="19" t="str">
        <f>"9781802207323"</f>
        <v>9781802207323</v>
      </c>
      <c r="K176" s="19" t="s">
        <v>340</v>
      </c>
      <c r="L176" s="19">
        <v>7262772</v>
      </c>
      <c r="M176" s="22" t="s">
        <v>935</v>
      </c>
    </row>
    <row r="177" spans="1:13" ht="15" x14ac:dyDescent="0.15">
      <c r="A177" s="19">
        <v>173</v>
      </c>
      <c r="B177" s="19" t="s">
        <v>677</v>
      </c>
      <c r="C177" s="19" t="s">
        <v>642</v>
      </c>
      <c r="D177" s="19" t="s">
        <v>643</v>
      </c>
      <c r="E177" s="19"/>
      <c r="F177" s="19"/>
      <c r="G177" s="19" t="s">
        <v>27</v>
      </c>
      <c r="H177" s="20">
        <v>45092</v>
      </c>
      <c r="I177" s="21">
        <v>9781350356399</v>
      </c>
      <c r="J177" s="19" t="str">
        <f>"9781350356412"</f>
        <v>9781350356412</v>
      </c>
      <c r="K177" s="19" t="s">
        <v>340</v>
      </c>
      <c r="L177" s="19">
        <v>7204909</v>
      </c>
      <c r="M177" s="22" t="s">
        <v>906</v>
      </c>
    </row>
    <row r="178" spans="1:13" ht="15" x14ac:dyDescent="0.15">
      <c r="A178" s="19">
        <v>174</v>
      </c>
      <c r="B178" s="19" t="s">
        <v>746</v>
      </c>
      <c r="C178" s="19" t="s">
        <v>600</v>
      </c>
      <c r="D178" s="19" t="s">
        <v>745</v>
      </c>
      <c r="E178" s="19">
        <v>1</v>
      </c>
      <c r="F178" s="19" t="s">
        <v>599</v>
      </c>
      <c r="G178" s="19" t="s">
        <v>7</v>
      </c>
      <c r="H178" s="20">
        <v>45138</v>
      </c>
      <c r="I178" s="21">
        <v>9783031273117</v>
      </c>
      <c r="J178" s="19" t="str">
        <f>"9783031273124"</f>
        <v>9783031273124</v>
      </c>
      <c r="K178" s="19" t="s">
        <v>505</v>
      </c>
      <c r="L178" s="19">
        <v>30604245</v>
      </c>
      <c r="M178" s="22" t="s">
        <v>956</v>
      </c>
    </row>
    <row r="179" spans="1:13" ht="15" x14ac:dyDescent="0.15">
      <c r="A179" s="19">
        <v>175</v>
      </c>
      <c r="B179" s="19" t="s">
        <v>744</v>
      </c>
      <c r="C179" s="19" t="s">
        <v>663</v>
      </c>
      <c r="D179" s="19" t="s">
        <v>743</v>
      </c>
      <c r="E179" s="19">
        <v>1</v>
      </c>
      <c r="F179" s="19" t="s">
        <v>662</v>
      </c>
      <c r="G179" s="19" t="s">
        <v>8</v>
      </c>
      <c r="H179" s="20">
        <v>45132</v>
      </c>
      <c r="I179" s="21">
        <v>9789819924929</v>
      </c>
      <c r="J179" s="19" t="str">
        <f>"9789819924936"</f>
        <v>9789819924936</v>
      </c>
      <c r="K179" s="19" t="s">
        <v>371</v>
      </c>
      <c r="L179" s="19">
        <v>30603294</v>
      </c>
      <c r="M179" s="22" t="s">
        <v>955</v>
      </c>
    </row>
    <row r="180" spans="1:13" ht="15" x14ac:dyDescent="0.15">
      <c r="A180" s="19">
        <v>176</v>
      </c>
      <c r="B180" s="19" t="s">
        <v>666</v>
      </c>
      <c r="C180" s="19" t="s">
        <v>586</v>
      </c>
      <c r="D180" s="19" t="s">
        <v>665</v>
      </c>
      <c r="E180" s="19"/>
      <c r="F180" s="19" t="s">
        <v>585</v>
      </c>
      <c r="G180" s="19" t="s">
        <v>7</v>
      </c>
      <c r="H180" s="20">
        <v>44707</v>
      </c>
      <c r="I180" s="21">
        <v>9783030779535</v>
      </c>
      <c r="J180" s="19" t="str">
        <f>"9783030779542"</f>
        <v>9783030779542</v>
      </c>
      <c r="K180" s="19" t="s">
        <v>504</v>
      </c>
      <c r="L180" s="19">
        <v>7021274</v>
      </c>
      <c r="M180" s="22" t="s">
        <v>900</v>
      </c>
    </row>
    <row r="181" spans="1:13" ht="15" x14ac:dyDescent="0.15">
      <c r="A181" s="19">
        <v>177</v>
      </c>
      <c r="B181" s="19" t="s">
        <v>666</v>
      </c>
      <c r="C181" s="19" t="s">
        <v>728</v>
      </c>
      <c r="D181" s="19" t="s">
        <v>617</v>
      </c>
      <c r="E181" s="19">
        <v>1</v>
      </c>
      <c r="F181" s="19"/>
      <c r="G181" s="19" t="s">
        <v>8</v>
      </c>
      <c r="H181" s="20">
        <v>45109</v>
      </c>
      <c r="I181" s="21">
        <v>9789819921027</v>
      </c>
      <c r="J181" s="19" t="str">
        <f>"9789819921034"</f>
        <v>9789819921034</v>
      </c>
      <c r="K181" s="19" t="s">
        <v>504</v>
      </c>
      <c r="L181" s="19">
        <v>30552959</v>
      </c>
      <c r="M181" s="22" t="s">
        <v>942</v>
      </c>
    </row>
    <row r="182" spans="1:13" ht="15" x14ac:dyDescent="0.15">
      <c r="A182" s="19">
        <v>178</v>
      </c>
      <c r="B182" s="19" t="s">
        <v>666</v>
      </c>
      <c r="C182" s="19" t="s">
        <v>621</v>
      </c>
      <c r="D182" s="19" t="s">
        <v>622</v>
      </c>
      <c r="E182" s="19">
        <v>1</v>
      </c>
      <c r="F182" s="19" t="s">
        <v>620</v>
      </c>
      <c r="G182" s="19" t="s">
        <v>7</v>
      </c>
      <c r="H182" s="20">
        <v>45122</v>
      </c>
      <c r="I182" s="21">
        <v>9783031225512</v>
      </c>
      <c r="J182" s="19" t="str">
        <f>"9783031225529"</f>
        <v>9783031225529</v>
      </c>
      <c r="K182" s="19" t="s">
        <v>504</v>
      </c>
      <c r="L182" s="19">
        <v>30591345</v>
      </c>
      <c r="M182" s="22" t="s">
        <v>951</v>
      </c>
    </row>
    <row r="183" spans="1:13" ht="15" x14ac:dyDescent="0.15">
      <c r="A183" s="19">
        <v>179</v>
      </c>
      <c r="B183" s="19" t="s">
        <v>706</v>
      </c>
      <c r="C183" s="19" t="s">
        <v>723</v>
      </c>
      <c r="D183" s="19" t="s">
        <v>724</v>
      </c>
      <c r="E183" s="19">
        <v>1</v>
      </c>
      <c r="F183" s="19"/>
      <c r="G183" s="19" t="s">
        <v>14</v>
      </c>
      <c r="H183" s="20">
        <v>45055</v>
      </c>
      <c r="I183" s="21">
        <v>9780316565134</v>
      </c>
      <c r="J183" s="19" t="str">
        <f>"9780316565158"</f>
        <v>9780316565158</v>
      </c>
      <c r="K183" s="19" t="s">
        <v>350</v>
      </c>
      <c r="L183" s="19">
        <v>30275936</v>
      </c>
      <c r="M183" s="22" t="s">
        <v>937</v>
      </c>
    </row>
    <row r="184" spans="1:13" ht="15" x14ac:dyDescent="0.15">
      <c r="A184" s="19">
        <v>180</v>
      </c>
      <c r="B184" s="19" t="s">
        <v>706</v>
      </c>
      <c r="C184" s="19" t="s">
        <v>705</v>
      </c>
      <c r="D184" s="19" t="s">
        <v>632</v>
      </c>
      <c r="E184" s="19">
        <v>1</v>
      </c>
      <c r="F184" s="19" t="s">
        <v>631</v>
      </c>
      <c r="G184" s="19" t="s">
        <v>7</v>
      </c>
      <c r="H184" s="20">
        <v>45060</v>
      </c>
      <c r="I184" s="21">
        <v>9783031307959</v>
      </c>
      <c r="J184" s="19" t="str">
        <f>"9783031307966"</f>
        <v>9783031307966</v>
      </c>
      <c r="K184" s="19" t="s">
        <v>350</v>
      </c>
      <c r="L184" s="19">
        <v>7248886</v>
      </c>
      <c r="M184" s="22" t="s">
        <v>926</v>
      </c>
    </row>
    <row r="185" spans="1:13" ht="15" x14ac:dyDescent="0.15">
      <c r="A185" s="19">
        <v>181</v>
      </c>
      <c r="B185" s="19" t="s">
        <v>670</v>
      </c>
      <c r="C185" s="19" t="s">
        <v>667</v>
      </c>
      <c r="D185" s="19" t="s">
        <v>669</v>
      </c>
      <c r="E185" s="19">
        <v>1</v>
      </c>
      <c r="F185" s="19" t="s">
        <v>609</v>
      </c>
      <c r="G185" s="19" t="s">
        <v>668</v>
      </c>
      <c r="H185" s="20">
        <v>45017</v>
      </c>
      <c r="I185" s="21">
        <v>9781838958022</v>
      </c>
      <c r="J185" s="19" t="str">
        <f>"9781838958039"</f>
        <v>9781838958039</v>
      </c>
      <c r="K185" s="19" t="s">
        <v>335</v>
      </c>
      <c r="L185" s="19">
        <v>7102731</v>
      </c>
      <c r="M185" s="22" t="s">
        <v>901</v>
      </c>
    </row>
    <row r="186" spans="1:13" ht="15" x14ac:dyDescent="0.15">
      <c r="A186" s="19">
        <v>182</v>
      </c>
      <c r="B186" s="19" t="s">
        <v>670</v>
      </c>
      <c r="C186" s="19" t="s">
        <v>689</v>
      </c>
      <c r="D186" s="19" t="s">
        <v>690</v>
      </c>
      <c r="E186" s="19">
        <v>1</v>
      </c>
      <c r="F186" s="19" t="s">
        <v>603</v>
      </c>
      <c r="G186" s="19" t="s">
        <v>7</v>
      </c>
      <c r="H186" s="20">
        <v>45047</v>
      </c>
      <c r="I186" s="21">
        <v>9783031294785</v>
      </c>
      <c r="J186" s="19" t="str">
        <f>"9783031294792"</f>
        <v>9783031294792</v>
      </c>
      <c r="K186" s="19" t="s">
        <v>335</v>
      </c>
      <c r="L186" s="19">
        <v>7243541</v>
      </c>
      <c r="M186" s="22" t="s">
        <v>915</v>
      </c>
    </row>
    <row r="187" spans="1:13" ht="15" x14ac:dyDescent="0.15">
      <c r="A187" s="19">
        <v>183</v>
      </c>
      <c r="B187" s="19" t="s">
        <v>670</v>
      </c>
      <c r="C187" s="19" t="s">
        <v>605</v>
      </c>
      <c r="D187" s="19" t="s">
        <v>606</v>
      </c>
      <c r="E187" s="19">
        <v>1</v>
      </c>
      <c r="F187" s="19"/>
      <c r="G187" s="19" t="s">
        <v>7</v>
      </c>
      <c r="H187" s="20">
        <v>45052</v>
      </c>
      <c r="I187" s="21">
        <v>9783031297571</v>
      </c>
      <c r="J187" s="19" t="str">
        <f>"9783031297588"</f>
        <v>9783031297588</v>
      </c>
      <c r="K187" s="19" t="s">
        <v>335</v>
      </c>
      <c r="L187" s="19">
        <v>7246188</v>
      </c>
      <c r="M187" s="22" t="s">
        <v>919</v>
      </c>
    </row>
    <row r="188" spans="1:13" ht="15" x14ac:dyDescent="0.15">
      <c r="A188" s="19">
        <v>184</v>
      </c>
      <c r="B188" s="19" t="s">
        <v>670</v>
      </c>
      <c r="C188" s="19" t="s">
        <v>739</v>
      </c>
      <c r="D188" s="19" t="s">
        <v>651</v>
      </c>
      <c r="E188" s="19">
        <v>1</v>
      </c>
      <c r="F188" s="19" t="s">
        <v>649</v>
      </c>
      <c r="G188" s="19" t="s">
        <v>650</v>
      </c>
      <c r="H188" s="20">
        <v>45147</v>
      </c>
      <c r="I188" s="21">
        <v>9780717195992</v>
      </c>
      <c r="J188" s="19" t="str">
        <f>"9780717196005"</f>
        <v>9780717196005</v>
      </c>
      <c r="K188" s="19" t="s">
        <v>335</v>
      </c>
      <c r="L188" s="19">
        <v>30590552</v>
      </c>
      <c r="M188" s="22" t="s">
        <v>950</v>
      </c>
    </row>
    <row r="189" spans="1:13" ht="15" x14ac:dyDescent="0.15">
      <c r="A189" s="19">
        <v>185</v>
      </c>
      <c r="B189" s="19" t="s">
        <v>673</v>
      </c>
      <c r="C189" s="19" t="s">
        <v>671</v>
      </c>
      <c r="D189" s="19" t="s">
        <v>672</v>
      </c>
      <c r="E189" s="19">
        <v>2</v>
      </c>
      <c r="F189" s="19" t="s">
        <v>590</v>
      </c>
      <c r="G189" s="19" t="s">
        <v>20</v>
      </c>
      <c r="H189" s="20">
        <v>44927</v>
      </c>
      <c r="I189" s="21">
        <v>9781032110523</v>
      </c>
      <c r="J189" s="19" t="str">
        <f>"9781000787245"</f>
        <v>9781000787245</v>
      </c>
      <c r="K189" s="19" t="s">
        <v>503</v>
      </c>
      <c r="L189" s="19">
        <v>7129312</v>
      </c>
      <c r="M189" s="22" t="s">
        <v>902</v>
      </c>
    </row>
    <row r="190" spans="1:13" ht="15" x14ac:dyDescent="0.15">
      <c r="A190" s="19">
        <v>186</v>
      </c>
      <c r="B190" s="19" t="s">
        <v>673</v>
      </c>
      <c r="C190" s="19" t="s">
        <v>688</v>
      </c>
      <c r="D190" s="19" t="s">
        <v>598</v>
      </c>
      <c r="E190" s="19">
        <v>1</v>
      </c>
      <c r="F190" s="19"/>
      <c r="G190" s="19" t="s">
        <v>7</v>
      </c>
      <c r="H190" s="20">
        <v>45047</v>
      </c>
      <c r="I190" s="21">
        <v>9783031256080</v>
      </c>
      <c r="J190" s="19" t="str">
        <f>"9783031256097"</f>
        <v>9783031256097</v>
      </c>
      <c r="K190" s="19" t="s">
        <v>503</v>
      </c>
      <c r="L190" s="19">
        <v>7243520</v>
      </c>
      <c r="M190" s="22" t="s">
        <v>914</v>
      </c>
    </row>
    <row r="191" spans="1:13" ht="15" x14ac:dyDescent="0.15">
      <c r="A191" s="19">
        <v>187</v>
      </c>
      <c r="B191" s="19" t="s">
        <v>673</v>
      </c>
      <c r="C191" s="19" t="s">
        <v>611</v>
      </c>
      <c r="D191" s="19" t="s">
        <v>612</v>
      </c>
      <c r="E191" s="19"/>
      <c r="F191" s="19"/>
      <c r="G191" s="19" t="s">
        <v>81</v>
      </c>
      <c r="H191" s="20">
        <v>45071</v>
      </c>
      <c r="I191" s="21">
        <v>9781009098540</v>
      </c>
      <c r="J191" s="19" t="str">
        <f>"9781009115889"</f>
        <v>9781009115889</v>
      </c>
      <c r="K191" s="19" t="s">
        <v>503</v>
      </c>
      <c r="L191" s="19">
        <v>7254612</v>
      </c>
      <c r="M191" s="22" t="s">
        <v>929</v>
      </c>
    </row>
    <row r="192" spans="1:13" ht="15" x14ac:dyDescent="0.15">
      <c r="A192" s="19">
        <v>188</v>
      </c>
      <c r="B192" s="19" t="s">
        <v>673</v>
      </c>
      <c r="C192" s="19" t="s">
        <v>638</v>
      </c>
      <c r="D192" s="19" t="s">
        <v>639</v>
      </c>
      <c r="E192" s="19"/>
      <c r="F192" s="19" t="s">
        <v>637</v>
      </c>
      <c r="G192" s="19" t="s">
        <v>27</v>
      </c>
      <c r="H192" s="20">
        <v>45078</v>
      </c>
      <c r="I192" s="21">
        <v>9781350280762</v>
      </c>
      <c r="J192" s="19" t="str">
        <f>"9781350280786"</f>
        <v>9781350280786</v>
      </c>
      <c r="K192" s="19" t="s">
        <v>503</v>
      </c>
      <c r="L192" s="19">
        <v>7204908</v>
      </c>
      <c r="M192" s="22" t="s">
        <v>905</v>
      </c>
    </row>
    <row r="193" spans="1:13" ht="15" x14ac:dyDescent="0.15">
      <c r="A193" s="19">
        <v>189</v>
      </c>
      <c r="B193" s="19" t="s">
        <v>673</v>
      </c>
      <c r="C193" s="19" t="s">
        <v>741</v>
      </c>
      <c r="D193" s="19" t="s">
        <v>601</v>
      </c>
      <c r="E193" s="19">
        <v>1</v>
      </c>
      <c r="F193" s="19"/>
      <c r="G193" s="19" t="s">
        <v>7</v>
      </c>
      <c r="H193" s="20">
        <v>45092</v>
      </c>
      <c r="I193" s="21">
        <v>9783031282706</v>
      </c>
      <c r="J193" s="19" t="str">
        <f>"9783031282713"</f>
        <v>9783031282713</v>
      </c>
      <c r="K193" s="19" t="s">
        <v>503</v>
      </c>
      <c r="L193" s="19">
        <v>30594657</v>
      </c>
      <c r="M193" s="22" t="s">
        <v>953</v>
      </c>
    </row>
    <row r="194" spans="1:13" ht="15" x14ac:dyDescent="0.15">
      <c r="A194" s="19">
        <v>190</v>
      </c>
      <c r="B194" s="19" t="s">
        <v>735</v>
      </c>
      <c r="C194" s="19" t="s">
        <v>734</v>
      </c>
      <c r="D194" s="19" t="s">
        <v>634</v>
      </c>
      <c r="E194" s="19">
        <v>1</v>
      </c>
      <c r="F194" s="19" t="s">
        <v>633</v>
      </c>
      <c r="G194" s="19" t="s">
        <v>8</v>
      </c>
      <c r="H194" s="20">
        <v>45117</v>
      </c>
      <c r="I194" s="21">
        <v>9783031310416</v>
      </c>
      <c r="J194" s="19" t="str">
        <f>"9783031310423"</f>
        <v>9783031310423</v>
      </c>
      <c r="K194" s="19" t="s">
        <v>502</v>
      </c>
      <c r="L194" s="19">
        <v>30564785</v>
      </c>
      <c r="M194" s="22" t="s">
        <v>947</v>
      </c>
    </row>
    <row r="195" spans="1:13" ht="15" x14ac:dyDescent="0.15">
      <c r="A195" s="19">
        <v>191</v>
      </c>
      <c r="B195" s="19" t="s">
        <v>692</v>
      </c>
      <c r="C195" s="19" t="s">
        <v>691</v>
      </c>
      <c r="D195" s="19" t="s">
        <v>595</v>
      </c>
      <c r="E195" s="19">
        <v>1</v>
      </c>
      <c r="F195" s="19" t="s">
        <v>594</v>
      </c>
      <c r="G195" s="19" t="s">
        <v>86</v>
      </c>
      <c r="H195" s="20">
        <v>45049</v>
      </c>
      <c r="I195" s="21">
        <v>9789819919741</v>
      </c>
      <c r="J195" s="19" t="str">
        <f>"9789819919758"</f>
        <v>9789819919758</v>
      </c>
      <c r="K195" s="19" t="s">
        <v>501</v>
      </c>
      <c r="L195" s="19">
        <v>7244298</v>
      </c>
      <c r="M195" s="22" t="s">
        <v>916</v>
      </c>
    </row>
    <row r="196" spans="1:13" ht="15" x14ac:dyDescent="0.15">
      <c r="A196" s="19">
        <v>192</v>
      </c>
      <c r="B196" s="19" t="s">
        <v>685</v>
      </c>
      <c r="C196" s="19" t="s">
        <v>593</v>
      </c>
      <c r="D196" s="19" t="s">
        <v>684</v>
      </c>
      <c r="E196" s="19">
        <v>1</v>
      </c>
      <c r="F196" s="19"/>
      <c r="G196" s="19" t="s">
        <v>91</v>
      </c>
      <c r="H196" s="20">
        <v>45029</v>
      </c>
      <c r="I196" s="21">
        <v>9789819918812</v>
      </c>
      <c r="J196" s="19" t="str">
        <f>"9789819918829"</f>
        <v>9789819918829</v>
      </c>
      <c r="K196" s="19" t="s">
        <v>380</v>
      </c>
      <c r="L196" s="19">
        <v>7236638</v>
      </c>
      <c r="M196" s="22" t="s">
        <v>911</v>
      </c>
    </row>
    <row r="197" spans="1:13" ht="15" x14ac:dyDescent="0.15">
      <c r="A197" s="19">
        <v>193</v>
      </c>
      <c r="B197" s="19" t="s">
        <v>685</v>
      </c>
      <c r="C197" s="19" t="s">
        <v>725</v>
      </c>
      <c r="D197" s="19" t="s">
        <v>616</v>
      </c>
      <c r="E197" s="19">
        <v>1</v>
      </c>
      <c r="F197" s="19"/>
      <c r="G197" s="19" t="s">
        <v>86</v>
      </c>
      <c r="H197" s="20">
        <v>45062</v>
      </c>
      <c r="I197" s="21">
        <v>9789819920174</v>
      </c>
      <c r="J197" s="19" t="str">
        <f>"9789819920181"</f>
        <v>9789819920181</v>
      </c>
      <c r="K197" s="19" t="s">
        <v>380</v>
      </c>
      <c r="L197" s="19">
        <v>30545047</v>
      </c>
      <c r="M197" s="22" t="s">
        <v>938</v>
      </c>
    </row>
    <row r="198" spans="1:13" ht="15" x14ac:dyDescent="0.15">
      <c r="A198" s="19">
        <v>194</v>
      </c>
      <c r="B198" s="19" t="s">
        <v>685</v>
      </c>
      <c r="C198" s="19" t="s">
        <v>660</v>
      </c>
      <c r="D198" s="19" t="s">
        <v>661</v>
      </c>
      <c r="E198" s="19">
        <v>1</v>
      </c>
      <c r="F198" s="19" t="s">
        <v>659</v>
      </c>
      <c r="G198" s="19" t="s">
        <v>86</v>
      </c>
      <c r="H198" s="20">
        <v>45077</v>
      </c>
      <c r="I198" s="21">
        <v>9789819921881</v>
      </c>
      <c r="J198" s="19" t="str">
        <f>"9789819921898"</f>
        <v>9789819921898</v>
      </c>
      <c r="K198" s="19" t="s">
        <v>380</v>
      </c>
      <c r="L198" s="19">
        <v>30555896</v>
      </c>
      <c r="M198" s="22" t="s">
        <v>945</v>
      </c>
    </row>
    <row r="199" spans="1:13" ht="15" x14ac:dyDescent="0.15">
      <c r="A199" s="19">
        <v>195</v>
      </c>
      <c r="B199" s="19" t="s">
        <v>685</v>
      </c>
      <c r="C199" s="19" t="s">
        <v>729</v>
      </c>
      <c r="D199" s="19" t="s">
        <v>730</v>
      </c>
      <c r="E199" s="19">
        <v>1</v>
      </c>
      <c r="F199" s="19"/>
      <c r="G199" s="19" t="s">
        <v>8</v>
      </c>
      <c r="H199" s="20">
        <v>45105</v>
      </c>
      <c r="I199" s="21">
        <v>9783031273575</v>
      </c>
      <c r="J199" s="19" t="str">
        <f>"9783031273582"</f>
        <v>9783031273582</v>
      </c>
      <c r="K199" s="19" t="s">
        <v>380</v>
      </c>
      <c r="L199" s="19">
        <v>30552983</v>
      </c>
      <c r="M199" s="22" t="s">
        <v>943</v>
      </c>
    </row>
    <row r="200" spans="1:13" ht="15" x14ac:dyDescent="0.15">
      <c r="A200" s="19">
        <v>196</v>
      </c>
      <c r="B200" s="19" t="s">
        <v>685</v>
      </c>
      <c r="C200" s="19" t="s">
        <v>615</v>
      </c>
      <c r="D200" s="19" t="s">
        <v>687</v>
      </c>
      <c r="E200" s="19">
        <v>1</v>
      </c>
      <c r="F200" s="19" t="s">
        <v>614</v>
      </c>
      <c r="G200" s="19" t="s">
        <v>86</v>
      </c>
      <c r="H200" s="20">
        <v>45150</v>
      </c>
      <c r="I200" s="21">
        <v>9789819907298</v>
      </c>
      <c r="J200" s="19" t="str">
        <f>"9789819907304"</f>
        <v>9789819907304</v>
      </c>
      <c r="K200" s="19" t="s">
        <v>380</v>
      </c>
      <c r="L200" s="19">
        <v>7242938</v>
      </c>
      <c r="M200" s="22" t="s">
        <v>913</v>
      </c>
    </row>
    <row r="201" spans="1:13" ht="15" x14ac:dyDescent="0.15">
      <c r="A201" s="19">
        <v>197</v>
      </c>
      <c r="B201" s="19" t="s">
        <v>737</v>
      </c>
      <c r="C201" s="19" t="s">
        <v>736</v>
      </c>
      <c r="D201" s="19" t="s">
        <v>664</v>
      </c>
      <c r="E201" s="19">
        <v>1</v>
      </c>
      <c r="F201" s="19"/>
      <c r="G201" s="19" t="s">
        <v>8</v>
      </c>
      <c r="H201" s="20">
        <v>45119</v>
      </c>
      <c r="I201" s="21">
        <v>9789819926824</v>
      </c>
      <c r="J201" s="19" t="str">
        <f>"9789819926831"</f>
        <v>9789819926831</v>
      </c>
      <c r="K201" s="19" t="s">
        <v>500</v>
      </c>
      <c r="L201" s="19">
        <v>30565683</v>
      </c>
      <c r="M201" s="22" t="s">
        <v>948</v>
      </c>
    </row>
    <row r="202" spans="1:13" ht="15" x14ac:dyDescent="0.15">
      <c r="A202" s="19">
        <v>198</v>
      </c>
      <c r="B202" s="19" t="s">
        <v>683</v>
      </c>
      <c r="C202" s="19" t="s">
        <v>700</v>
      </c>
      <c r="D202" s="19" t="s">
        <v>657</v>
      </c>
      <c r="E202" s="19">
        <v>1</v>
      </c>
      <c r="F202" s="19"/>
      <c r="G202" s="19" t="s">
        <v>91</v>
      </c>
      <c r="H202" s="20">
        <v>45059</v>
      </c>
      <c r="I202" s="21">
        <v>9789819916801</v>
      </c>
      <c r="J202" s="19" t="str">
        <f>"9789819916818"</f>
        <v>9789819916818</v>
      </c>
      <c r="K202" s="19" t="s">
        <v>369</v>
      </c>
      <c r="L202" s="19">
        <v>7248700</v>
      </c>
      <c r="M202" s="22" t="s">
        <v>922</v>
      </c>
    </row>
    <row r="203" spans="1:13" ht="15" x14ac:dyDescent="0.15">
      <c r="A203" s="19">
        <v>199</v>
      </c>
      <c r="B203" s="19" t="s">
        <v>683</v>
      </c>
      <c r="C203" s="19" t="s">
        <v>703</v>
      </c>
      <c r="D203" s="19" t="s">
        <v>613</v>
      </c>
      <c r="E203" s="19">
        <v>1</v>
      </c>
      <c r="F203" s="19"/>
      <c r="G203" s="19" t="s">
        <v>91</v>
      </c>
      <c r="H203" s="20">
        <v>45059</v>
      </c>
      <c r="I203" s="21">
        <v>9789819916306</v>
      </c>
      <c r="J203" s="19" t="str">
        <f>"9789819916313"</f>
        <v>9789819916313</v>
      </c>
      <c r="K203" s="19" t="s">
        <v>369</v>
      </c>
      <c r="L203" s="19">
        <v>7248784</v>
      </c>
      <c r="M203" s="22" t="s">
        <v>924</v>
      </c>
    </row>
    <row r="204" spans="1:13" ht="15" x14ac:dyDescent="0.15">
      <c r="A204" s="19">
        <v>200</v>
      </c>
      <c r="B204" s="19" t="s">
        <v>683</v>
      </c>
      <c r="C204" s="19" t="s">
        <v>681</v>
      </c>
      <c r="D204" s="19" t="s">
        <v>608</v>
      </c>
      <c r="E204" s="19"/>
      <c r="F204" s="19"/>
      <c r="G204" s="19" t="s">
        <v>682</v>
      </c>
      <c r="H204" s="20">
        <v>45069</v>
      </c>
      <c r="I204" s="21">
        <v>9780197567210</v>
      </c>
      <c r="J204" s="19" t="str">
        <f>"9780197567234"</f>
        <v>9780197567234</v>
      </c>
      <c r="K204" s="19" t="s">
        <v>369</v>
      </c>
      <c r="L204" s="19">
        <v>7219150</v>
      </c>
      <c r="M204" s="22" t="s">
        <v>910</v>
      </c>
    </row>
    <row r="205" spans="1:13" ht="15" x14ac:dyDescent="0.15">
      <c r="A205" s="19">
        <v>201</v>
      </c>
      <c r="B205" s="19" t="s">
        <v>683</v>
      </c>
      <c r="C205" s="19" t="s">
        <v>624</v>
      </c>
      <c r="D205" s="19" t="s">
        <v>733</v>
      </c>
      <c r="E205" s="19">
        <v>1</v>
      </c>
      <c r="F205" s="19" t="s">
        <v>623</v>
      </c>
      <c r="G205" s="19" t="s">
        <v>7</v>
      </c>
      <c r="H205" s="20">
        <v>45114</v>
      </c>
      <c r="I205" s="21">
        <v>9783031285196</v>
      </c>
      <c r="J205" s="19" t="str">
        <f>"9783031285202"</f>
        <v>9783031285202</v>
      </c>
      <c r="K205" s="19" t="s">
        <v>369</v>
      </c>
      <c r="L205" s="19">
        <v>30562367</v>
      </c>
      <c r="M205" s="22" t="s">
        <v>946</v>
      </c>
    </row>
    <row r="206" spans="1:13" ht="15" x14ac:dyDescent="0.15">
      <c r="A206" s="19">
        <v>202</v>
      </c>
      <c r="B206" s="19" t="s">
        <v>683</v>
      </c>
      <c r="C206" s="19" t="s">
        <v>738</v>
      </c>
      <c r="D206" s="19" t="s">
        <v>656</v>
      </c>
      <c r="E206" s="19">
        <v>1</v>
      </c>
      <c r="F206" s="19"/>
      <c r="G206" s="19" t="s">
        <v>86</v>
      </c>
      <c r="H206" s="20">
        <v>45115</v>
      </c>
      <c r="I206" s="21">
        <v>9789811968488</v>
      </c>
      <c r="J206" s="19" t="str">
        <f>"9789811968495"</f>
        <v>9789811968495</v>
      </c>
      <c r="K206" s="19" t="s">
        <v>369</v>
      </c>
      <c r="L206" s="19">
        <v>30565688</v>
      </c>
      <c r="M206" s="22" t="s">
        <v>949</v>
      </c>
    </row>
    <row r="207" spans="1:13" ht="15" x14ac:dyDescent="0.15">
      <c r="A207" s="19">
        <v>203</v>
      </c>
      <c r="B207" s="19" t="s">
        <v>680</v>
      </c>
      <c r="C207" s="19" t="s">
        <v>699</v>
      </c>
      <c r="D207" s="19" t="s">
        <v>602</v>
      </c>
      <c r="E207" s="19">
        <v>1</v>
      </c>
      <c r="F207" s="19"/>
      <c r="G207" s="19" t="s">
        <v>7</v>
      </c>
      <c r="H207" s="20">
        <v>45052</v>
      </c>
      <c r="I207" s="21">
        <v>9783031295928</v>
      </c>
      <c r="J207" s="19" t="str">
        <f>"9783031295935"</f>
        <v>9783031295935</v>
      </c>
      <c r="K207" s="19" t="s">
        <v>338</v>
      </c>
      <c r="L207" s="19">
        <v>7246206</v>
      </c>
      <c r="M207" s="22" t="s">
        <v>921</v>
      </c>
    </row>
    <row r="208" spans="1:13" ht="15" x14ac:dyDescent="0.15">
      <c r="A208" s="19">
        <v>204</v>
      </c>
      <c r="B208" s="19" t="s">
        <v>680</v>
      </c>
      <c r="C208" s="19" t="s">
        <v>679</v>
      </c>
      <c r="D208" s="19" t="s">
        <v>641</v>
      </c>
      <c r="E208" s="19"/>
      <c r="F208" s="19" t="s">
        <v>640</v>
      </c>
      <c r="G208" s="19" t="s">
        <v>66</v>
      </c>
      <c r="H208" s="20">
        <v>45092</v>
      </c>
      <c r="I208" s="21">
        <v>9780755645176</v>
      </c>
      <c r="J208" s="19" t="str">
        <f>"9780755645183"</f>
        <v>9780755645183</v>
      </c>
      <c r="K208" s="19" t="s">
        <v>338</v>
      </c>
      <c r="L208" s="19">
        <v>7217789</v>
      </c>
      <c r="M208" s="22" t="s">
        <v>909</v>
      </c>
    </row>
    <row r="209" spans="1:13" ht="15" x14ac:dyDescent="0.15">
      <c r="A209" s="19">
        <v>205</v>
      </c>
      <c r="B209" s="19" t="s">
        <v>680</v>
      </c>
      <c r="C209" s="19" t="s">
        <v>604</v>
      </c>
      <c r="D209" s="19" t="s">
        <v>742</v>
      </c>
      <c r="E209" s="19">
        <v>1</v>
      </c>
      <c r="F209" s="19"/>
      <c r="G209" s="19" t="s">
        <v>7</v>
      </c>
      <c r="H209" s="20">
        <v>45095</v>
      </c>
      <c r="I209" s="21">
        <v>9783031299117</v>
      </c>
      <c r="J209" s="19" t="str">
        <f>"9783031299124"</f>
        <v>9783031299124</v>
      </c>
      <c r="K209" s="19" t="s">
        <v>338</v>
      </c>
      <c r="L209" s="19">
        <v>30602196</v>
      </c>
      <c r="M209" s="22" t="s">
        <v>954</v>
      </c>
    </row>
    <row r="210" spans="1:13" ht="15" x14ac:dyDescent="0.15">
      <c r="A210" s="19">
        <v>206</v>
      </c>
      <c r="B210" s="19" t="s">
        <v>680</v>
      </c>
      <c r="C210" s="19" t="s">
        <v>686</v>
      </c>
      <c r="D210" s="19" t="s">
        <v>636</v>
      </c>
      <c r="E210" s="19"/>
      <c r="F210" s="19" t="s">
        <v>635</v>
      </c>
      <c r="G210" s="19" t="s">
        <v>66</v>
      </c>
      <c r="H210" s="20">
        <v>45106</v>
      </c>
      <c r="I210" s="21">
        <v>9780755643073</v>
      </c>
      <c r="J210" s="19" t="str">
        <f>"9780755643097"</f>
        <v>9780755643097</v>
      </c>
      <c r="K210" s="19" t="s">
        <v>338</v>
      </c>
      <c r="L210" s="19">
        <v>7238866</v>
      </c>
      <c r="M210" s="22" t="s">
        <v>912</v>
      </c>
    </row>
    <row r="211" spans="1:13" ht="15" x14ac:dyDescent="0.15">
      <c r="A211" s="19">
        <v>207</v>
      </c>
      <c r="B211" s="19" t="s">
        <v>680</v>
      </c>
      <c r="C211" s="19" t="s">
        <v>712</v>
      </c>
      <c r="D211" s="19" t="s">
        <v>713</v>
      </c>
      <c r="E211" s="19"/>
      <c r="F211" s="19"/>
      <c r="G211" s="19" t="s">
        <v>20</v>
      </c>
      <c r="H211" s="20">
        <v>45152</v>
      </c>
      <c r="I211" s="21">
        <v>9781032430294</v>
      </c>
      <c r="J211" s="19" t="str">
        <f>"9781000910131"</f>
        <v>9781000910131</v>
      </c>
      <c r="K211" s="19" t="s">
        <v>338</v>
      </c>
      <c r="L211" s="19">
        <v>7262702</v>
      </c>
      <c r="M211" s="22" t="s">
        <v>931</v>
      </c>
    </row>
    <row r="212" spans="1:13" ht="15" x14ac:dyDescent="0.15">
      <c r="A212" s="19">
        <v>208</v>
      </c>
      <c r="B212" s="19" t="s">
        <v>711</v>
      </c>
      <c r="C212" s="19" t="s">
        <v>625</v>
      </c>
      <c r="D212" s="19" t="s">
        <v>626</v>
      </c>
      <c r="E212" s="19">
        <v>1</v>
      </c>
      <c r="F212" s="19"/>
      <c r="G212" s="19" t="s">
        <v>86</v>
      </c>
      <c r="H212" s="20">
        <v>45072</v>
      </c>
      <c r="I212" s="21">
        <v>9783031296345</v>
      </c>
      <c r="J212" s="19" t="str">
        <f>"9783031296352"</f>
        <v>9783031296352</v>
      </c>
      <c r="K212" s="19" t="s">
        <v>499</v>
      </c>
      <c r="L212" s="19">
        <v>30552333</v>
      </c>
      <c r="M212" s="22" t="s">
        <v>941</v>
      </c>
    </row>
    <row r="213" spans="1:13" ht="15" x14ac:dyDescent="0.15">
      <c r="A213" s="19">
        <v>209</v>
      </c>
      <c r="B213" s="19" t="s">
        <v>711</v>
      </c>
      <c r="C213" s="19" t="s">
        <v>721</v>
      </c>
      <c r="D213" s="19" t="s">
        <v>722</v>
      </c>
      <c r="E213" s="19"/>
      <c r="F213" s="19"/>
      <c r="G213" s="19" t="s">
        <v>20</v>
      </c>
      <c r="H213" s="20">
        <v>45108</v>
      </c>
      <c r="I213" s="21">
        <v>9781032365121</v>
      </c>
      <c r="J213" s="19" t="str">
        <f>"9781000916058"</f>
        <v>9781000916058</v>
      </c>
      <c r="K213" s="19" t="s">
        <v>499</v>
      </c>
      <c r="L213" s="19">
        <v>7264887</v>
      </c>
      <c r="M213" s="22" t="s">
        <v>936</v>
      </c>
    </row>
    <row r="214" spans="1:13" ht="15" x14ac:dyDescent="0.15">
      <c r="A214" s="19">
        <v>210</v>
      </c>
      <c r="B214" s="19" t="s">
        <v>711</v>
      </c>
      <c r="C214" s="19" t="s">
        <v>709</v>
      </c>
      <c r="D214" s="19" t="s">
        <v>710</v>
      </c>
      <c r="E214" s="19"/>
      <c r="F214" s="19"/>
      <c r="G214" s="19" t="s">
        <v>20</v>
      </c>
      <c r="H214" s="20">
        <v>45139</v>
      </c>
      <c r="I214" s="21">
        <v>9781032530932</v>
      </c>
      <c r="J214" s="19" t="str">
        <f>"9781000909388"</f>
        <v>9781000909388</v>
      </c>
      <c r="K214" s="19" t="s">
        <v>499</v>
      </c>
      <c r="L214" s="19">
        <v>7260422</v>
      </c>
      <c r="M214" s="22" t="s">
        <v>930</v>
      </c>
    </row>
  </sheetData>
  <autoFilter ref="A4:N214" xr:uid="{00000000-0009-0000-0000-000000000000}"/>
  <sortState ref="A5:BA227">
    <sortCondition ref="K5:K227"/>
    <sortCondition ref="H5:H227"/>
  </sortState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8"/>
  <conditionalFormatting sqref="I1:I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国際地域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12251</dc:creator>
  <cp:lastModifiedBy>Matsuda Tomoko</cp:lastModifiedBy>
  <dcterms:created xsi:type="dcterms:W3CDTF">2023-06-26T02:17:57Z</dcterms:created>
  <dcterms:modified xsi:type="dcterms:W3CDTF">2023-07-01T10:23:46Z</dcterms:modified>
</cp:coreProperties>
</file>